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Y58" i="1" l="1"/>
  <c r="Z57" i="1" s="1"/>
  <c r="W58" i="1"/>
  <c r="R58" i="1"/>
  <c r="M58" i="1"/>
  <c r="H58" i="1"/>
  <c r="I57" i="1" s="1"/>
  <c r="Y57" i="1"/>
  <c r="W57" i="1"/>
  <c r="X57" i="1" s="1"/>
  <c r="R57" i="1"/>
  <c r="S57" i="1" s="1"/>
  <c r="M57" i="1"/>
  <c r="N57" i="1" s="1"/>
  <c r="H57" i="1"/>
  <c r="Y55" i="1"/>
  <c r="W55" i="1"/>
  <c r="X54" i="1" s="1"/>
  <c r="R55" i="1"/>
  <c r="M55" i="1"/>
  <c r="H55" i="1"/>
  <c r="Z54" i="1"/>
  <c r="Y54" i="1"/>
  <c r="W54" i="1"/>
  <c r="R54" i="1"/>
  <c r="S54" i="1" s="1"/>
  <c r="M54" i="1"/>
  <c r="N54" i="1" s="1"/>
  <c r="I54" i="1"/>
  <c r="H54" i="1"/>
  <c r="Y52" i="1"/>
  <c r="W52" i="1"/>
  <c r="R52" i="1"/>
  <c r="S51" i="1" s="1"/>
  <c r="M52" i="1"/>
  <c r="H52" i="1"/>
  <c r="Y51" i="1"/>
  <c r="Z51" i="1" s="1"/>
  <c r="X51" i="1"/>
  <c r="W51" i="1"/>
  <c r="M51" i="1"/>
  <c r="N51" i="1" s="1"/>
  <c r="H51" i="1"/>
  <c r="I51" i="1" s="1"/>
  <c r="Y49" i="1"/>
  <c r="W49" i="1"/>
  <c r="R49" i="1"/>
  <c r="M49" i="1"/>
  <c r="H49" i="1"/>
  <c r="Y48" i="1"/>
  <c r="Z48" i="1" s="1"/>
  <c r="W48" i="1"/>
  <c r="X48" i="1" s="1"/>
  <c r="S48" i="1"/>
  <c r="R48" i="1"/>
  <c r="M48" i="1"/>
  <c r="N48" i="1" s="1"/>
  <c r="H48" i="1"/>
  <c r="I48" i="1" s="1"/>
  <c r="Y46" i="1"/>
  <c r="W46" i="1"/>
  <c r="R46" i="1"/>
  <c r="M46" i="1"/>
  <c r="H46" i="1"/>
  <c r="Y45" i="1"/>
  <c r="Z45" i="1" s="1"/>
  <c r="W45" i="1"/>
  <c r="X45" i="1" s="1"/>
  <c r="S45" i="1"/>
  <c r="R45" i="1"/>
  <c r="N45" i="1"/>
  <c r="M45" i="1"/>
  <c r="H45" i="1"/>
  <c r="I45" i="1" s="1"/>
  <c r="Y43" i="1"/>
  <c r="W43" i="1"/>
  <c r="R43" i="1"/>
  <c r="M43" i="1"/>
  <c r="H43" i="1"/>
  <c r="Y42" i="1"/>
  <c r="Z42" i="1" s="1"/>
  <c r="W42" i="1"/>
  <c r="X42" i="1" s="1"/>
  <c r="R42" i="1"/>
  <c r="S42" i="1" s="1"/>
  <c r="N42" i="1"/>
  <c r="M42" i="1"/>
  <c r="H42" i="1"/>
  <c r="I42" i="1" s="1"/>
  <c r="Y40" i="1"/>
  <c r="Z39" i="1" s="1"/>
  <c r="W40" i="1"/>
  <c r="R40" i="1"/>
  <c r="M40" i="1"/>
  <c r="H40" i="1"/>
  <c r="I39" i="1" s="1"/>
  <c r="Y39" i="1"/>
  <c r="W39" i="1"/>
  <c r="X39" i="1" s="1"/>
  <c r="R39" i="1"/>
  <c r="S39" i="1" s="1"/>
  <c r="N39" i="1"/>
  <c r="M39" i="1"/>
  <c r="H39" i="1"/>
  <c r="Y37" i="1"/>
  <c r="Z36" i="1" s="1"/>
  <c r="W37" i="1"/>
  <c r="R37" i="1"/>
  <c r="M37" i="1"/>
  <c r="H37" i="1"/>
  <c r="I36" i="1" s="1"/>
  <c r="Y36" i="1"/>
  <c r="W36" i="1"/>
  <c r="X36" i="1" s="1"/>
  <c r="R36" i="1"/>
  <c r="S36" i="1" s="1"/>
  <c r="M36" i="1"/>
  <c r="N36" i="1" s="1"/>
  <c r="H36" i="1"/>
  <c r="Y34" i="1"/>
  <c r="W34" i="1"/>
  <c r="X33" i="1" s="1"/>
  <c r="R34" i="1"/>
  <c r="M34" i="1"/>
  <c r="H34" i="1"/>
  <c r="Z33" i="1"/>
  <c r="Y33" i="1"/>
  <c r="W33" i="1"/>
  <c r="R33" i="1"/>
  <c r="S33" i="1" s="1"/>
  <c r="M33" i="1"/>
  <c r="N33" i="1" s="1"/>
  <c r="I33" i="1"/>
  <c r="H33" i="1"/>
  <c r="Y31" i="1"/>
  <c r="W31" i="1"/>
  <c r="R31" i="1"/>
  <c r="M31" i="1"/>
  <c r="H31" i="1"/>
  <c r="Y30" i="1"/>
  <c r="Z30" i="1" s="1"/>
  <c r="X30" i="1"/>
  <c r="W30" i="1"/>
  <c r="R30" i="1"/>
  <c r="S30" i="1" s="1"/>
  <c r="M30" i="1"/>
  <c r="N30" i="1" s="1"/>
  <c r="H30" i="1"/>
  <c r="I30" i="1" s="1"/>
  <c r="Y28" i="1"/>
  <c r="W28" i="1"/>
  <c r="R28" i="1"/>
  <c r="M28" i="1"/>
  <c r="H28" i="1"/>
  <c r="Y27" i="1"/>
  <c r="Z27" i="1" s="1"/>
  <c r="X27" i="1"/>
  <c r="W27" i="1"/>
  <c r="S27" i="1"/>
  <c r="R27" i="1"/>
  <c r="M27" i="1"/>
  <c r="N27" i="1" s="1"/>
  <c r="H27" i="1"/>
  <c r="I27" i="1" s="1"/>
  <c r="Y25" i="1"/>
  <c r="W25" i="1"/>
  <c r="R25" i="1"/>
  <c r="M25" i="1"/>
  <c r="H25" i="1"/>
  <c r="Y24" i="1"/>
  <c r="Z24" i="1" s="1"/>
  <c r="W24" i="1"/>
  <c r="X24" i="1" s="1"/>
  <c r="S24" i="1"/>
  <c r="R24" i="1"/>
  <c r="M24" i="1"/>
  <c r="N24" i="1" s="1"/>
  <c r="H24" i="1"/>
  <c r="I24" i="1" s="1"/>
  <c r="Y22" i="1"/>
  <c r="W22" i="1"/>
  <c r="R22" i="1"/>
  <c r="M22" i="1"/>
  <c r="H22" i="1"/>
  <c r="Y21" i="1"/>
  <c r="Z21" i="1" s="1"/>
  <c r="W21" i="1"/>
  <c r="X21" i="1" s="1"/>
  <c r="S21" i="1"/>
  <c r="R21" i="1"/>
  <c r="N21" i="1"/>
  <c r="M21" i="1"/>
  <c r="H21" i="1"/>
  <c r="I21" i="1" s="1"/>
  <c r="Y19" i="1"/>
  <c r="W19" i="1"/>
  <c r="R19" i="1"/>
  <c r="O19" i="1"/>
  <c r="L19" i="1"/>
  <c r="K19" i="1"/>
  <c r="J19" i="1"/>
  <c r="M19" i="1" s="1"/>
  <c r="H19" i="1"/>
  <c r="O18" i="1"/>
  <c r="W18" i="1" s="1"/>
  <c r="X18" i="1" s="1"/>
  <c r="L18" i="1"/>
  <c r="Y18" i="1" s="1"/>
  <c r="Z18" i="1" s="1"/>
  <c r="K18" i="1"/>
  <c r="J18" i="1"/>
  <c r="G18" i="1"/>
  <c r="F18" i="1"/>
  <c r="E18" i="1"/>
  <c r="H18" i="1" s="1"/>
  <c r="I18" i="1" s="1"/>
  <c r="Y16" i="1"/>
  <c r="W16" i="1"/>
  <c r="M16" i="1"/>
  <c r="H16" i="1"/>
  <c r="Y15" i="1"/>
  <c r="Z15" i="1" s="1"/>
  <c r="W15" i="1"/>
  <c r="X15" i="1" s="1"/>
  <c r="S15" i="1"/>
  <c r="N15" i="1"/>
  <c r="M15" i="1"/>
  <c r="H15" i="1"/>
  <c r="I15" i="1" s="1"/>
  <c r="Y13" i="1"/>
  <c r="Z12" i="1" s="1"/>
  <c r="W13" i="1"/>
  <c r="R13" i="1"/>
  <c r="M13" i="1"/>
  <c r="H13" i="1"/>
  <c r="I12" i="1" s="1"/>
  <c r="Y12" i="1"/>
  <c r="W12" i="1"/>
  <c r="X12" i="1" s="1"/>
  <c r="R12" i="1"/>
  <c r="S12" i="1" s="1"/>
  <c r="N12" i="1"/>
  <c r="M12" i="1"/>
  <c r="H12" i="1"/>
  <c r="Y10" i="1"/>
  <c r="W10" i="1"/>
  <c r="X9" i="1" s="1"/>
  <c r="M10" i="1"/>
  <c r="H10" i="1"/>
  <c r="Z9" i="1"/>
  <c r="Y9" i="1"/>
  <c r="W9" i="1"/>
  <c r="R9" i="1"/>
  <c r="S9" i="1" s="1"/>
  <c r="M9" i="1"/>
  <c r="N9" i="1" s="1"/>
  <c r="I9" i="1"/>
  <c r="H9" i="1"/>
  <c r="Y7" i="1"/>
  <c r="W7" i="1"/>
  <c r="R7" i="1"/>
  <c r="S6" i="1" s="1"/>
  <c r="M7" i="1"/>
  <c r="H7" i="1"/>
  <c r="Y6" i="1"/>
  <c r="Z6" i="1" s="1"/>
  <c r="X6" i="1"/>
  <c r="W6" i="1"/>
  <c r="M6" i="1"/>
  <c r="N6" i="1" s="1"/>
  <c r="H6" i="1"/>
  <c r="I6" i="1" s="1"/>
  <c r="M18" i="1" l="1"/>
  <c r="N18" i="1" s="1"/>
  <c r="R18" i="1"/>
  <c r="S18" i="1" s="1"/>
</calcChain>
</file>

<file path=xl/sharedStrings.xml><?xml version="1.0" encoding="utf-8"?>
<sst xmlns="http://schemas.openxmlformats.org/spreadsheetml/2006/main" count="70" uniqueCount="63">
  <si>
    <t>INDICADORES DE DESEMPEÑO -  AL SEGUNDO SEMESTRE 2017</t>
  </si>
  <si>
    <t>MATRIZ  1     ARTICULACION DE OBJETIVOS GENERALES E INDICADORES DE DESEMPEÑO</t>
  </si>
  <si>
    <t>MESES      AÑO   2017</t>
  </si>
  <si>
    <t>TOTAL 1er. SEMESTRE</t>
  </si>
  <si>
    <t>CALCULO DE INDICADOR</t>
  </si>
  <si>
    <t>TOTAL AL 4TO TRIMESTRE</t>
  </si>
  <si>
    <t>TOTAL 2017</t>
  </si>
  <si>
    <t>ENE</t>
  </si>
  <si>
    <t>FEB</t>
  </si>
  <si>
    <t>MAR</t>
  </si>
  <si>
    <t>TOTAL AL 1er. TRIMESTRE</t>
  </si>
  <si>
    <t>ABR</t>
  </si>
  <si>
    <t>MAY</t>
  </si>
  <si>
    <t>JUN</t>
  </si>
  <si>
    <t>JUL</t>
  </si>
  <si>
    <t>AGO</t>
  </si>
  <si>
    <t>SET</t>
  </si>
  <si>
    <t>TOTAL AL 3er. TRIMESTRE</t>
  </si>
  <si>
    <t>OCT</t>
  </si>
  <si>
    <t>NOV</t>
  </si>
  <si>
    <t>DIC</t>
  </si>
  <si>
    <t>1.    MATERNO - NEONATAL</t>
  </si>
  <si>
    <t xml:space="preserve">Número de Neonatos  &lt; 7 Dias Fallecidos en el Hospital </t>
  </si>
  <si>
    <t>Número Total de Nacidos Vivos en el Hospital</t>
  </si>
  <si>
    <t xml:space="preserve">Número de Neonatos  &lt; 29  Dias Fallecidos en el Hospital </t>
  </si>
  <si>
    <t>Número de Recién Nacidos Hospitalizados</t>
  </si>
  <si>
    <t>Número de Recién Nacidos en el Hospital</t>
  </si>
  <si>
    <t>Número de Muerto Maternas</t>
  </si>
  <si>
    <t>2.     IRA   -  EDAS</t>
  </si>
  <si>
    <t>Número de Casos tratados de IRA CON COMPLICACIONES  en Menores de 5 años</t>
  </si>
  <si>
    <t>Total de Pacientes Menores de 5 años con IRA que acuden al Hospital</t>
  </si>
  <si>
    <t>Número de Casos tratados de EDA CON COMPLICACIONES  en Menores de 5 años</t>
  </si>
  <si>
    <t>Total de Pacientes Menores de 5 años con EDA que acuden al Hospital</t>
  </si>
  <si>
    <t>3.    CONTROL DE ENFERMEDADES TRANSMISIBLES</t>
  </si>
  <si>
    <t>Número de Pacientes con Dx. TBC BK ( + )  BK ( - )</t>
  </si>
  <si>
    <t>Total de Pacientes Sospechosos de TBC</t>
  </si>
  <si>
    <t>Número de Pacientes Hospitalizados con Infecciones Intrahospitalarias</t>
  </si>
  <si>
    <t>Total de Egresos</t>
  </si>
  <si>
    <t>Número de Pacientes que usa VM con NIH</t>
  </si>
  <si>
    <t>Total de Días Pacientes con VM</t>
  </si>
  <si>
    <t>4.     REDUCCION DE LA MORBILIDAD POR ENFERMEDADES NO TRANSMISIBLES</t>
  </si>
  <si>
    <t>Número de Casos nuevos HTA  en Pacientes Mayores de 18 años</t>
  </si>
  <si>
    <t>Total de Atenciones de pacientes Mayores de 18 años</t>
  </si>
  <si>
    <t>Número de Casos Nuevos de Diabetes Mellitus en Pacientes Mayores de 18 años</t>
  </si>
  <si>
    <t xml:space="preserve">Total de Atenciones de Pacientes Mayores de 18 años </t>
  </si>
  <si>
    <t>Número de Atenciones en Consulta Externa por Neoplasia</t>
  </si>
  <si>
    <t>Total de Atenciones Médicas en Consulta Externa</t>
  </si>
  <si>
    <t>5.    ATENCION DE SALUD ESPECIALIZADA</t>
  </si>
  <si>
    <t>Número de Consultas Externas</t>
  </si>
  <si>
    <t>Número de Horas Médico Programadas en Consulta Externa</t>
  </si>
  <si>
    <t>Número de Intervenciones Quirúrgicas Suspendidas</t>
  </si>
  <si>
    <t>Número de Intervenciones Quirúrgicas Programadas</t>
  </si>
  <si>
    <t>Número de Cirugías Laparoscopias</t>
  </si>
  <si>
    <t>Número total de Cirugías Realizadas</t>
  </si>
  <si>
    <t>6.    TRABAJADORES CAPACITADOS</t>
  </si>
  <si>
    <t>Número de Trabajadores Capacitados</t>
  </si>
  <si>
    <t>Total de Trabajadores del Hospital</t>
  </si>
  <si>
    <t>7.    RECETAS PRESCRITAS</t>
  </si>
  <si>
    <t>Número de Recetas Prescritas en Consulta Externa con DCI</t>
  </si>
  <si>
    <t>Número Total de Atenciones en Consulta Externa</t>
  </si>
  <si>
    <t>8.    CUMPLIMIENTO DE PAC</t>
  </si>
  <si>
    <t>Número de Procesos Ejecutados</t>
  </si>
  <si>
    <t>Total de Procesos Programados en el año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</si>
</sst>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660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3" fontId="4" fillId="0" borderId="16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8" xfId="0" applyNumberFormat="1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4" fontId="5" fillId="5" borderId="18" xfId="0" applyNumberFormat="1" applyFont="1" applyFill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indent="1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4" fontId="5" fillId="5" borderId="24" xfId="0" applyNumberFormat="1" applyFont="1" applyFill="1" applyBorder="1" applyAlignment="1">
      <alignment horizontal="center" vertical="center"/>
    </xf>
    <xf numFmtId="3" fontId="5" fillId="4" borderId="14" xfId="0" applyNumberFormat="1" applyFont="1" applyFill="1" applyBorder="1" applyAlignment="1">
      <alignment horizontal="center" vertical="center"/>
    </xf>
    <xf numFmtId="4" fontId="5" fillId="5" borderId="21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4" fontId="5" fillId="0" borderId="25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3" fontId="4" fillId="0" borderId="29" xfId="0" applyNumberFormat="1" applyFont="1" applyBorder="1" applyAlignment="1">
      <alignment horizontal="center" vertical="center"/>
    </xf>
    <xf numFmtId="3" fontId="5" fillId="4" borderId="16" xfId="0" applyNumberFormat="1" applyFont="1" applyFill="1" applyBorder="1" applyAlignment="1">
      <alignment horizontal="center" vertical="center"/>
    </xf>
    <xf numFmtId="4" fontId="5" fillId="5" borderId="15" xfId="0" applyNumberFormat="1" applyFont="1" applyFill="1" applyBorder="1" applyAlignment="1">
      <alignment horizontal="center" vertical="center" wrapText="1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4" fontId="5" fillId="5" borderId="32" xfId="0" applyNumberFormat="1" applyFont="1" applyFill="1" applyBorder="1" applyAlignment="1">
      <alignment horizontal="center" vertical="center"/>
    </xf>
    <xf numFmtId="3" fontId="5" fillId="4" borderId="9" xfId="0" applyNumberFormat="1" applyFont="1" applyFill="1" applyBorder="1" applyAlignment="1">
      <alignment horizontal="center" vertical="center"/>
    </xf>
    <xf numFmtId="4" fontId="5" fillId="5" borderId="15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3" fontId="4" fillId="0" borderId="23" xfId="0" applyNumberFormat="1" applyFont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 vertical="center"/>
    </xf>
    <xf numFmtId="164" fontId="5" fillId="5" borderId="15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5" fillId="4" borderId="19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center" vertical="center"/>
    </xf>
    <xf numFmtId="3" fontId="5" fillId="4" borderId="28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4" fontId="5" fillId="5" borderId="25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indent="1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5" fillId="6" borderId="16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indent="1"/>
    </xf>
    <xf numFmtId="3" fontId="5" fillId="6" borderId="1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3" fontId="7" fillId="0" borderId="31" xfId="1" applyNumberFormat="1" applyFont="1" applyFill="1" applyBorder="1" applyAlignment="1">
      <alignment horizontal="center" vertical="center"/>
    </xf>
    <xf numFmtId="3" fontId="7" fillId="0" borderId="29" xfId="1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4" fontId="5" fillId="5" borderId="41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4" fontId="5" fillId="5" borderId="48" xfId="0" applyNumberFormat="1" applyFont="1" applyFill="1" applyBorder="1" applyAlignment="1">
      <alignment horizontal="center" vertical="center"/>
    </xf>
    <xf numFmtId="3" fontId="4" fillId="6" borderId="25" xfId="0" applyNumberFormat="1" applyFont="1" applyFill="1" applyBorder="1" applyAlignment="1">
      <alignment horizontal="center" vertical="center"/>
    </xf>
    <xf numFmtId="3" fontId="4" fillId="5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5" fillId="4" borderId="26" xfId="0" applyNumberFormat="1" applyFont="1" applyFill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5" fillId="4" borderId="39" xfId="0" applyNumberFormat="1" applyFont="1" applyFill="1" applyBorder="1" applyAlignment="1">
      <alignment horizontal="center" vertical="center"/>
    </xf>
    <xf numFmtId="3" fontId="4" fillId="7" borderId="27" xfId="0" applyNumberFormat="1" applyFont="1" applyFill="1" applyBorder="1" applyAlignment="1">
      <alignment horizontal="center" vertical="center"/>
    </xf>
    <xf numFmtId="3" fontId="4" fillId="7" borderId="39" xfId="0" applyNumberFormat="1" applyFont="1" applyFill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3" fontId="4" fillId="6" borderId="12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4" fontId="5" fillId="5" borderId="23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4" fontId="5" fillId="5" borderId="12" xfId="0" applyNumberFormat="1" applyFont="1" applyFill="1" applyBorder="1" applyAlignment="1">
      <alignment horizontal="center" vertical="center"/>
    </xf>
    <xf numFmtId="3" fontId="3" fillId="0" borderId="50" xfId="1" applyNumberFormat="1" applyFont="1" applyFill="1" applyBorder="1" applyAlignment="1">
      <alignment horizontal="center" vertical="center"/>
    </xf>
    <xf numFmtId="3" fontId="3" fillId="0" borderId="51" xfId="1" applyNumberFormat="1" applyFont="1" applyFill="1" applyBorder="1" applyAlignment="1">
      <alignment horizontal="center" vertical="center"/>
    </xf>
    <xf numFmtId="4" fontId="5" fillId="5" borderId="25" xfId="0" applyNumberFormat="1" applyFont="1" applyFill="1" applyBorder="1" applyAlignment="1">
      <alignment horizontal="center" vertical="center" wrapText="1"/>
    </xf>
    <xf numFmtId="3" fontId="3" fillId="0" borderId="51" xfId="0" applyNumberFormat="1" applyFont="1" applyFill="1" applyBorder="1" applyAlignment="1">
      <alignment horizontal="center" vertical="center"/>
    </xf>
    <xf numFmtId="4" fontId="5" fillId="5" borderId="5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4" fontId="5" fillId="5" borderId="53" xfId="0" applyNumberFormat="1" applyFont="1" applyFill="1" applyBorder="1" applyAlignment="1">
      <alignment horizontal="center" vertical="center"/>
    </xf>
    <xf numFmtId="4" fontId="5" fillId="5" borderId="52" xfId="0" applyNumberFormat="1" applyFont="1" applyFill="1" applyBorder="1" applyAlignment="1">
      <alignment horizontal="center" vertical="center" wrapText="1"/>
    </xf>
    <xf numFmtId="4" fontId="5" fillId="5" borderId="54" xfId="0" applyNumberFormat="1" applyFont="1" applyFill="1" applyBorder="1" applyAlignment="1">
      <alignment horizontal="center" vertical="center"/>
    </xf>
    <xf numFmtId="4" fontId="5" fillId="5" borderId="50" xfId="0" applyNumberFormat="1" applyFont="1" applyFill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5" borderId="11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3" fontId="4" fillId="0" borderId="5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5" fillId="4" borderId="11" xfId="0" applyNumberFormat="1" applyFont="1" applyFill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56" xfId="0" applyNumberFormat="1" applyFont="1" applyBorder="1" applyAlignment="1">
      <alignment horizontal="center" vertical="center"/>
    </xf>
    <xf numFmtId="3" fontId="4" fillId="0" borderId="5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4" fontId="5" fillId="5" borderId="16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3" fontId="3" fillId="0" borderId="3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3" fontId="3" fillId="0" borderId="58" xfId="1" applyNumberFormat="1" applyFont="1" applyFill="1" applyBorder="1" applyAlignment="1">
      <alignment horizontal="center" vertical="center"/>
    </xf>
    <xf numFmtId="3" fontId="3" fillId="0" borderId="21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 vertical="center"/>
    </xf>
    <xf numFmtId="3" fontId="3" fillId="0" borderId="46" xfId="1" applyNumberFormat="1" applyFont="1" applyFill="1" applyBorder="1" applyAlignment="1">
      <alignment horizontal="center" vertical="center"/>
    </xf>
    <xf numFmtId="3" fontId="3" fillId="0" borderId="48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4" fontId="5" fillId="5" borderId="14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125011</xdr:colOff>
      <xdr:row>5</xdr:row>
      <xdr:rowOff>238094</xdr:rowOff>
    </xdr:from>
    <xdr:to>
      <xdr:col>12</xdr:col>
      <xdr:colOff>586974</xdr:colOff>
      <xdr:row>5</xdr:row>
      <xdr:rowOff>242856</xdr:rowOff>
    </xdr:to>
    <xdr:cxnSp macro="">
      <xdr:nvCxnSpPr>
        <xdr:cNvPr id="2" name="1 Conector recto"/>
        <xdr:cNvCxnSpPr/>
      </xdr:nvCxnSpPr>
      <xdr:spPr>
        <a:xfrm>
          <a:off x="8811811" y="1533494"/>
          <a:ext cx="461963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139826</xdr:colOff>
      <xdr:row>8</xdr:row>
      <xdr:rowOff>238094</xdr:rowOff>
    </xdr:from>
    <xdr:to>
      <xdr:col>12</xdr:col>
      <xdr:colOff>592264</xdr:colOff>
      <xdr:row>8</xdr:row>
      <xdr:rowOff>242856</xdr:rowOff>
    </xdr:to>
    <xdr:cxnSp macro="">
      <xdr:nvCxnSpPr>
        <xdr:cNvPr id="3" name="2 Conector recto"/>
        <xdr:cNvCxnSpPr/>
      </xdr:nvCxnSpPr>
      <xdr:spPr>
        <a:xfrm>
          <a:off x="8826626" y="2124044"/>
          <a:ext cx="452438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12</xdr:row>
      <xdr:rowOff>2616</xdr:rowOff>
    </xdr:from>
    <xdr:to>
      <xdr:col>12</xdr:col>
      <xdr:colOff>608144</xdr:colOff>
      <xdr:row>12</xdr:row>
      <xdr:rowOff>4732</xdr:rowOff>
    </xdr:to>
    <xdr:cxnSp macro="">
      <xdr:nvCxnSpPr>
        <xdr:cNvPr id="4" name="3 Conector recto"/>
        <xdr:cNvCxnSpPr/>
      </xdr:nvCxnSpPr>
      <xdr:spPr>
        <a:xfrm>
          <a:off x="8832981" y="27172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5</xdr:row>
      <xdr:rowOff>230186</xdr:rowOff>
    </xdr:from>
    <xdr:to>
      <xdr:col>22</xdr:col>
      <xdr:colOff>538169</xdr:colOff>
      <xdr:row>5</xdr:row>
      <xdr:rowOff>234948</xdr:rowOff>
    </xdr:to>
    <xdr:cxnSp macro="">
      <xdr:nvCxnSpPr>
        <xdr:cNvPr id="5" name="4 Conector recto"/>
        <xdr:cNvCxnSpPr/>
      </xdr:nvCxnSpPr>
      <xdr:spPr>
        <a:xfrm>
          <a:off x="14859006" y="1535111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</xdr:row>
      <xdr:rowOff>239711</xdr:rowOff>
    </xdr:from>
    <xdr:to>
      <xdr:col>17</xdr:col>
      <xdr:colOff>671519</xdr:colOff>
      <xdr:row>5</xdr:row>
      <xdr:rowOff>244473</xdr:rowOff>
    </xdr:to>
    <xdr:cxnSp macro="">
      <xdr:nvCxnSpPr>
        <xdr:cNvPr id="6" name="5 Conector recto"/>
        <xdr:cNvCxnSpPr/>
      </xdr:nvCxnSpPr>
      <xdr:spPr>
        <a:xfrm>
          <a:off x="11944356" y="153511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8</xdr:row>
      <xdr:rowOff>239711</xdr:rowOff>
    </xdr:from>
    <xdr:to>
      <xdr:col>17</xdr:col>
      <xdr:colOff>671519</xdr:colOff>
      <xdr:row>8</xdr:row>
      <xdr:rowOff>244473</xdr:rowOff>
    </xdr:to>
    <xdr:cxnSp macro="">
      <xdr:nvCxnSpPr>
        <xdr:cNvPr id="7" name="6 Conector recto"/>
        <xdr:cNvCxnSpPr/>
      </xdr:nvCxnSpPr>
      <xdr:spPr>
        <a:xfrm>
          <a:off x="11944356" y="21256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11</xdr:row>
      <xdr:rowOff>239711</xdr:rowOff>
    </xdr:from>
    <xdr:to>
      <xdr:col>17</xdr:col>
      <xdr:colOff>671519</xdr:colOff>
      <xdr:row>11</xdr:row>
      <xdr:rowOff>244473</xdr:rowOff>
    </xdr:to>
    <xdr:cxnSp macro="">
      <xdr:nvCxnSpPr>
        <xdr:cNvPr id="8" name="7 Conector recto"/>
        <xdr:cNvCxnSpPr/>
      </xdr:nvCxnSpPr>
      <xdr:spPr>
        <a:xfrm>
          <a:off x="11944356" y="271621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14</xdr:row>
      <xdr:rowOff>239711</xdr:rowOff>
    </xdr:from>
    <xdr:to>
      <xdr:col>17</xdr:col>
      <xdr:colOff>671519</xdr:colOff>
      <xdr:row>14</xdr:row>
      <xdr:rowOff>244473</xdr:rowOff>
    </xdr:to>
    <xdr:cxnSp macro="">
      <xdr:nvCxnSpPr>
        <xdr:cNvPr id="9" name="8 Conector recto"/>
        <xdr:cNvCxnSpPr/>
      </xdr:nvCxnSpPr>
      <xdr:spPr>
        <a:xfrm>
          <a:off x="11944356" y="33067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17</xdr:row>
      <xdr:rowOff>239711</xdr:rowOff>
    </xdr:from>
    <xdr:to>
      <xdr:col>17</xdr:col>
      <xdr:colOff>671519</xdr:colOff>
      <xdr:row>17</xdr:row>
      <xdr:rowOff>244473</xdr:rowOff>
    </xdr:to>
    <xdr:cxnSp macro="">
      <xdr:nvCxnSpPr>
        <xdr:cNvPr id="10" name="9 Conector recto"/>
        <xdr:cNvCxnSpPr/>
      </xdr:nvCxnSpPr>
      <xdr:spPr>
        <a:xfrm>
          <a:off x="11944356" y="3944936"/>
          <a:ext cx="395288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20</xdr:row>
      <xdr:rowOff>239711</xdr:rowOff>
    </xdr:from>
    <xdr:to>
      <xdr:col>17</xdr:col>
      <xdr:colOff>671519</xdr:colOff>
      <xdr:row>20</xdr:row>
      <xdr:rowOff>244473</xdr:rowOff>
    </xdr:to>
    <xdr:cxnSp macro="">
      <xdr:nvCxnSpPr>
        <xdr:cNvPr id="11" name="10 Conector recto"/>
        <xdr:cNvCxnSpPr/>
      </xdr:nvCxnSpPr>
      <xdr:spPr>
        <a:xfrm>
          <a:off x="11944356" y="48783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23</xdr:row>
      <xdr:rowOff>239711</xdr:rowOff>
    </xdr:from>
    <xdr:to>
      <xdr:col>17</xdr:col>
      <xdr:colOff>671519</xdr:colOff>
      <xdr:row>23</xdr:row>
      <xdr:rowOff>244473</xdr:rowOff>
    </xdr:to>
    <xdr:cxnSp macro="">
      <xdr:nvCxnSpPr>
        <xdr:cNvPr id="12" name="11 Conector recto"/>
        <xdr:cNvCxnSpPr/>
      </xdr:nvCxnSpPr>
      <xdr:spPr>
        <a:xfrm>
          <a:off x="11944356" y="54689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26</xdr:row>
      <xdr:rowOff>239711</xdr:rowOff>
    </xdr:from>
    <xdr:to>
      <xdr:col>17</xdr:col>
      <xdr:colOff>671519</xdr:colOff>
      <xdr:row>26</xdr:row>
      <xdr:rowOff>244473</xdr:rowOff>
    </xdr:to>
    <xdr:cxnSp macro="">
      <xdr:nvCxnSpPr>
        <xdr:cNvPr id="13" name="12 Conector recto"/>
        <xdr:cNvCxnSpPr/>
      </xdr:nvCxnSpPr>
      <xdr:spPr>
        <a:xfrm>
          <a:off x="11944356" y="60594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29</xdr:row>
      <xdr:rowOff>239711</xdr:rowOff>
    </xdr:from>
    <xdr:to>
      <xdr:col>17</xdr:col>
      <xdr:colOff>671519</xdr:colOff>
      <xdr:row>29</xdr:row>
      <xdr:rowOff>244473</xdr:rowOff>
    </xdr:to>
    <xdr:cxnSp macro="">
      <xdr:nvCxnSpPr>
        <xdr:cNvPr id="14" name="13 Conector recto"/>
        <xdr:cNvCxnSpPr/>
      </xdr:nvCxnSpPr>
      <xdr:spPr>
        <a:xfrm>
          <a:off x="11944356" y="66500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32</xdr:row>
      <xdr:rowOff>239711</xdr:rowOff>
    </xdr:from>
    <xdr:to>
      <xdr:col>17</xdr:col>
      <xdr:colOff>671519</xdr:colOff>
      <xdr:row>32</xdr:row>
      <xdr:rowOff>244473</xdr:rowOff>
    </xdr:to>
    <xdr:cxnSp macro="">
      <xdr:nvCxnSpPr>
        <xdr:cNvPr id="15" name="14 Conector recto"/>
        <xdr:cNvCxnSpPr/>
      </xdr:nvCxnSpPr>
      <xdr:spPr>
        <a:xfrm>
          <a:off x="11944356" y="72405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35</xdr:row>
      <xdr:rowOff>239711</xdr:rowOff>
    </xdr:from>
    <xdr:to>
      <xdr:col>17</xdr:col>
      <xdr:colOff>671519</xdr:colOff>
      <xdr:row>35</xdr:row>
      <xdr:rowOff>244473</xdr:rowOff>
    </xdr:to>
    <xdr:cxnSp macro="">
      <xdr:nvCxnSpPr>
        <xdr:cNvPr id="16" name="15 Conector recto"/>
        <xdr:cNvCxnSpPr/>
      </xdr:nvCxnSpPr>
      <xdr:spPr>
        <a:xfrm>
          <a:off x="11944356" y="78311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38</xdr:row>
      <xdr:rowOff>239711</xdr:rowOff>
    </xdr:from>
    <xdr:to>
      <xdr:col>17</xdr:col>
      <xdr:colOff>671519</xdr:colOff>
      <xdr:row>38</xdr:row>
      <xdr:rowOff>244473</xdr:rowOff>
    </xdr:to>
    <xdr:cxnSp macro="">
      <xdr:nvCxnSpPr>
        <xdr:cNvPr id="17" name="16 Conector recto"/>
        <xdr:cNvCxnSpPr/>
      </xdr:nvCxnSpPr>
      <xdr:spPr>
        <a:xfrm>
          <a:off x="11944356" y="84216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41</xdr:row>
      <xdr:rowOff>239711</xdr:rowOff>
    </xdr:from>
    <xdr:to>
      <xdr:col>17</xdr:col>
      <xdr:colOff>671519</xdr:colOff>
      <xdr:row>41</xdr:row>
      <xdr:rowOff>244473</xdr:rowOff>
    </xdr:to>
    <xdr:cxnSp macro="">
      <xdr:nvCxnSpPr>
        <xdr:cNvPr id="18" name="17 Conector recto"/>
        <xdr:cNvCxnSpPr/>
      </xdr:nvCxnSpPr>
      <xdr:spPr>
        <a:xfrm>
          <a:off x="11944356" y="90122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44</xdr:row>
      <xdr:rowOff>239711</xdr:rowOff>
    </xdr:from>
    <xdr:to>
      <xdr:col>17</xdr:col>
      <xdr:colOff>671519</xdr:colOff>
      <xdr:row>44</xdr:row>
      <xdr:rowOff>244473</xdr:rowOff>
    </xdr:to>
    <xdr:cxnSp macro="">
      <xdr:nvCxnSpPr>
        <xdr:cNvPr id="19" name="18 Conector recto"/>
        <xdr:cNvCxnSpPr/>
      </xdr:nvCxnSpPr>
      <xdr:spPr>
        <a:xfrm>
          <a:off x="11944356" y="96027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47</xdr:row>
      <xdr:rowOff>239711</xdr:rowOff>
    </xdr:from>
    <xdr:to>
      <xdr:col>17</xdr:col>
      <xdr:colOff>671519</xdr:colOff>
      <xdr:row>47</xdr:row>
      <xdr:rowOff>244473</xdr:rowOff>
    </xdr:to>
    <xdr:cxnSp macro="">
      <xdr:nvCxnSpPr>
        <xdr:cNvPr id="20" name="19 Conector recto"/>
        <xdr:cNvCxnSpPr/>
      </xdr:nvCxnSpPr>
      <xdr:spPr>
        <a:xfrm>
          <a:off x="11944356" y="101933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50</xdr:row>
      <xdr:rowOff>239711</xdr:rowOff>
    </xdr:from>
    <xdr:to>
      <xdr:col>17</xdr:col>
      <xdr:colOff>671519</xdr:colOff>
      <xdr:row>50</xdr:row>
      <xdr:rowOff>244473</xdr:rowOff>
    </xdr:to>
    <xdr:cxnSp macro="">
      <xdr:nvCxnSpPr>
        <xdr:cNvPr id="21" name="20 Conector recto"/>
        <xdr:cNvCxnSpPr/>
      </xdr:nvCxnSpPr>
      <xdr:spPr>
        <a:xfrm>
          <a:off x="11944356" y="107838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53</xdr:row>
      <xdr:rowOff>239711</xdr:rowOff>
    </xdr:from>
    <xdr:to>
      <xdr:col>17</xdr:col>
      <xdr:colOff>671519</xdr:colOff>
      <xdr:row>53</xdr:row>
      <xdr:rowOff>244473</xdr:rowOff>
    </xdr:to>
    <xdr:cxnSp macro="">
      <xdr:nvCxnSpPr>
        <xdr:cNvPr id="22" name="21 Conector recto"/>
        <xdr:cNvCxnSpPr/>
      </xdr:nvCxnSpPr>
      <xdr:spPr>
        <a:xfrm>
          <a:off x="11944356" y="1163161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56</xdr:row>
      <xdr:rowOff>239711</xdr:rowOff>
    </xdr:from>
    <xdr:to>
      <xdr:col>17</xdr:col>
      <xdr:colOff>671519</xdr:colOff>
      <xdr:row>56</xdr:row>
      <xdr:rowOff>244473</xdr:rowOff>
    </xdr:to>
    <xdr:cxnSp macro="">
      <xdr:nvCxnSpPr>
        <xdr:cNvPr id="23" name="22 Conector recto"/>
        <xdr:cNvCxnSpPr/>
      </xdr:nvCxnSpPr>
      <xdr:spPr>
        <a:xfrm>
          <a:off x="11944356" y="122221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8</xdr:row>
      <xdr:rowOff>230186</xdr:rowOff>
    </xdr:from>
    <xdr:to>
      <xdr:col>22</xdr:col>
      <xdr:colOff>538169</xdr:colOff>
      <xdr:row>8</xdr:row>
      <xdr:rowOff>234948</xdr:rowOff>
    </xdr:to>
    <xdr:cxnSp macro="">
      <xdr:nvCxnSpPr>
        <xdr:cNvPr id="24" name="23 Conector recto"/>
        <xdr:cNvCxnSpPr/>
      </xdr:nvCxnSpPr>
      <xdr:spPr>
        <a:xfrm>
          <a:off x="14859006" y="2125661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11</xdr:row>
      <xdr:rowOff>230186</xdr:rowOff>
    </xdr:from>
    <xdr:to>
      <xdr:col>22</xdr:col>
      <xdr:colOff>538169</xdr:colOff>
      <xdr:row>11</xdr:row>
      <xdr:rowOff>234948</xdr:rowOff>
    </xdr:to>
    <xdr:cxnSp macro="">
      <xdr:nvCxnSpPr>
        <xdr:cNvPr id="25" name="24 Conector recto"/>
        <xdr:cNvCxnSpPr/>
      </xdr:nvCxnSpPr>
      <xdr:spPr>
        <a:xfrm>
          <a:off x="14859006" y="2716211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14</xdr:row>
      <xdr:rowOff>230186</xdr:rowOff>
    </xdr:from>
    <xdr:to>
      <xdr:col>22</xdr:col>
      <xdr:colOff>538169</xdr:colOff>
      <xdr:row>14</xdr:row>
      <xdr:rowOff>234948</xdr:rowOff>
    </xdr:to>
    <xdr:cxnSp macro="">
      <xdr:nvCxnSpPr>
        <xdr:cNvPr id="26" name="25 Conector recto"/>
        <xdr:cNvCxnSpPr/>
      </xdr:nvCxnSpPr>
      <xdr:spPr>
        <a:xfrm>
          <a:off x="14859006" y="3306761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17</xdr:row>
      <xdr:rowOff>230186</xdr:rowOff>
    </xdr:from>
    <xdr:to>
      <xdr:col>22</xdr:col>
      <xdr:colOff>538169</xdr:colOff>
      <xdr:row>17</xdr:row>
      <xdr:rowOff>234948</xdr:rowOff>
    </xdr:to>
    <xdr:cxnSp macro="">
      <xdr:nvCxnSpPr>
        <xdr:cNvPr id="27" name="26 Conector recto"/>
        <xdr:cNvCxnSpPr/>
      </xdr:nvCxnSpPr>
      <xdr:spPr>
        <a:xfrm>
          <a:off x="14859006" y="3935411"/>
          <a:ext cx="461963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20</xdr:row>
      <xdr:rowOff>230186</xdr:rowOff>
    </xdr:from>
    <xdr:to>
      <xdr:col>22</xdr:col>
      <xdr:colOff>538169</xdr:colOff>
      <xdr:row>20</xdr:row>
      <xdr:rowOff>234948</xdr:rowOff>
    </xdr:to>
    <xdr:cxnSp macro="">
      <xdr:nvCxnSpPr>
        <xdr:cNvPr id="28" name="27 Conector recto"/>
        <xdr:cNvCxnSpPr/>
      </xdr:nvCxnSpPr>
      <xdr:spPr>
        <a:xfrm>
          <a:off x="14859006" y="48783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23</xdr:row>
      <xdr:rowOff>230186</xdr:rowOff>
    </xdr:from>
    <xdr:to>
      <xdr:col>22</xdr:col>
      <xdr:colOff>538169</xdr:colOff>
      <xdr:row>23</xdr:row>
      <xdr:rowOff>234948</xdr:rowOff>
    </xdr:to>
    <xdr:cxnSp macro="">
      <xdr:nvCxnSpPr>
        <xdr:cNvPr id="29" name="28 Conector recto"/>
        <xdr:cNvCxnSpPr/>
      </xdr:nvCxnSpPr>
      <xdr:spPr>
        <a:xfrm>
          <a:off x="14859006" y="546893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26</xdr:row>
      <xdr:rowOff>230186</xdr:rowOff>
    </xdr:from>
    <xdr:to>
      <xdr:col>22</xdr:col>
      <xdr:colOff>538169</xdr:colOff>
      <xdr:row>26</xdr:row>
      <xdr:rowOff>234948</xdr:rowOff>
    </xdr:to>
    <xdr:cxnSp macro="">
      <xdr:nvCxnSpPr>
        <xdr:cNvPr id="30" name="29 Conector recto"/>
        <xdr:cNvCxnSpPr/>
      </xdr:nvCxnSpPr>
      <xdr:spPr>
        <a:xfrm>
          <a:off x="14859006" y="60594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29</xdr:row>
      <xdr:rowOff>230186</xdr:rowOff>
    </xdr:from>
    <xdr:to>
      <xdr:col>22</xdr:col>
      <xdr:colOff>538169</xdr:colOff>
      <xdr:row>29</xdr:row>
      <xdr:rowOff>234948</xdr:rowOff>
    </xdr:to>
    <xdr:cxnSp macro="">
      <xdr:nvCxnSpPr>
        <xdr:cNvPr id="31" name="30 Conector recto"/>
        <xdr:cNvCxnSpPr/>
      </xdr:nvCxnSpPr>
      <xdr:spPr>
        <a:xfrm>
          <a:off x="14859006" y="665003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32</xdr:row>
      <xdr:rowOff>230186</xdr:rowOff>
    </xdr:from>
    <xdr:to>
      <xdr:col>22</xdr:col>
      <xdr:colOff>538169</xdr:colOff>
      <xdr:row>32</xdr:row>
      <xdr:rowOff>234948</xdr:rowOff>
    </xdr:to>
    <xdr:cxnSp macro="">
      <xdr:nvCxnSpPr>
        <xdr:cNvPr id="32" name="31 Conector recto"/>
        <xdr:cNvCxnSpPr/>
      </xdr:nvCxnSpPr>
      <xdr:spPr>
        <a:xfrm>
          <a:off x="14859006" y="72405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35</xdr:row>
      <xdr:rowOff>230186</xdr:rowOff>
    </xdr:from>
    <xdr:to>
      <xdr:col>22</xdr:col>
      <xdr:colOff>538169</xdr:colOff>
      <xdr:row>35</xdr:row>
      <xdr:rowOff>234948</xdr:rowOff>
    </xdr:to>
    <xdr:cxnSp macro="">
      <xdr:nvCxnSpPr>
        <xdr:cNvPr id="33" name="32 Conector recto"/>
        <xdr:cNvCxnSpPr/>
      </xdr:nvCxnSpPr>
      <xdr:spPr>
        <a:xfrm>
          <a:off x="14859006" y="783113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38</xdr:row>
      <xdr:rowOff>230186</xdr:rowOff>
    </xdr:from>
    <xdr:to>
      <xdr:col>22</xdr:col>
      <xdr:colOff>538169</xdr:colOff>
      <xdr:row>38</xdr:row>
      <xdr:rowOff>234948</xdr:rowOff>
    </xdr:to>
    <xdr:cxnSp macro="">
      <xdr:nvCxnSpPr>
        <xdr:cNvPr id="34" name="33 Conector recto"/>
        <xdr:cNvCxnSpPr/>
      </xdr:nvCxnSpPr>
      <xdr:spPr>
        <a:xfrm>
          <a:off x="14859006" y="84216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41</xdr:row>
      <xdr:rowOff>230186</xdr:rowOff>
    </xdr:from>
    <xdr:to>
      <xdr:col>22</xdr:col>
      <xdr:colOff>538169</xdr:colOff>
      <xdr:row>41</xdr:row>
      <xdr:rowOff>234948</xdr:rowOff>
    </xdr:to>
    <xdr:cxnSp macro="">
      <xdr:nvCxnSpPr>
        <xdr:cNvPr id="35" name="34 Conector recto"/>
        <xdr:cNvCxnSpPr/>
      </xdr:nvCxnSpPr>
      <xdr:spPr>
        <a:xfrm>
          <a:off x="14859006" y="901223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44</xdr:row>
      <xdr:rowOff>230186</xdr:rowOff>
    </xdr:from>
    <xdr:to>
      <xdr:col>22</xdr:col>
      <xdr:colOff>538169</xdr:colOff>
      <xdr:row>44</xdr:row>
      <xdr:rowOff>234948</xdr:rowOff>
    </xdr:to>
    <xdr:cxnSp macro="">
      <xdr:nvCxnSpPr>
        <xdr:cNvPr id="36" name="35 Conector recto"/>
        <xdr:cNvCxnSpPr/>
      </xdr:nvCxnSpPr>
      <xdr:spPr>
        <a:xfrm>
          <a:off x="14859006" y="96027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47</xdr:row>
      <xdr:rowOff>230186</xdr:rowOff>
    </xdr:from>
    <xdr:to>
      <xdr:col>22</xdr:col>
      <xdr:colOff>538169</xdr:colOff>
      <xdr:row>47</xdr:row>
      <xdr:rowOff>234948</xdr:rowOff>
    </xdr:to>
    <xdr:cxnSp macro="">
      <xdr:nvCxnSpPr>
        <xdr:cNvPr id="37" name="36 Conector recto"/>
        <xdr:cNvCxnSpPr/>
      </xdr:nvCxnSpPr>
      <xdr:spPr>
        <a:xfrm>
          <a:off x="14859006" y="1019333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50</xdr:row>
      <xdr:rowOff>230186</xdr:rowOff>
    </xdr:from>
    <xdr:to>
      <xdr:col>22</xdr:col>
      <xdr:colOff>538169</xdr:colOff>
      <xdr:row>50</xdr:row>
      <xdr:rowOff>234948</xdr:rowOff>
    </xdr:to>
    <xdr:cxnSp macro="">
      <xdr:nvCxnSpPr>
        <xdr:cNvPr id="38" name="37 Conector recto"/>
        <xdr:cNvCxnSpPr/>
      </xdr:nvCxnSpPr>
      <xdr:spPr>
        <a:xfrm>
          <a:off x="14859006" y="107838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53</xdr:row>
      <xdr:rowOff>230186</xdr:rowOff>
    </xdr:from>
    <xdr:to>
      <xdr:col>22</xdr:col>
      <xdr:colOff>538169</xdr:colOff>
      <xdr:row>53</xdr:row>
      <xdr:rowOff>234948</xdr:rowOff>
    </xdr:to>
    <xdr:cxnSp macro="">
      <xdr:nvCxnSpPr>
        <xdr:cNvPr id="39" name="38 Conector recto"/>
        <xdr:cNvCxnSpPr/>
      </xdr:nvCxnSpPr>
      <xdr:spPr>
        <a:xfrm>
          <a:off x="14859006" y="11631611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56</xdr:row>
      <xdr:rowOff>230186</xdr:rowOff>
    </xdr:from>
    <xdr:to>
      <xdr:col>22</xdr:col>
      <xdr:colOff>538169</xdr:colOff>
      <xdr:row>56</xdr:row>
      <xdr:rowOff>234948</xdr:rowOff>
    </xdr:to>
    <xdr:cxnSp macro="">
      <xdr:nvCxnSpPr>
        <xdr:cNvPr id="40" name="39 Conector recto"/>
        <xdr:cNvCxnSpPr/>
      </xdr:nvCxnSpPr>
      <xdr:spPr>
        <a:xfrm>
          <a:off x="14859006" y="12222161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15</xdr:row>
      <xdr:rowOff>2616</xdr:rowOff>
    </xdr:from>
    <xdr:to>
      <xdr:col>12</xdr:col>
      <xdr:colOff>608144</xdr:colOff>
      <xdr:row>15</xdr:row>
      <xdr:rowOff>4732</xdr:rowOff>
    </xdr:to>
    <xdr:cxnSp macro="">
      <xdr:nvCxnSpPr>
        <xdr:cNvPr id="41" name="40 Conector recto"/>
        <xdr:cNvCxnSpPr/>
      </xdr:nvCxnSpPr>
      <xdr:spPr>
        <a:xfrm>
          <a:off x="8832981" y="33077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18</xdr:row>
      <xdr:rowOff>2616</xdr:rowOff>
    </xdr:from>
    <xdr:to>
      <xdr:col>12</xdr:col>
      <xdr:colOff>608144</xdr:colOff>
      <xdr:row>18</xdr:row>
      <xdr:rowOff>4732</xdr:rowOff>
    </xdr:to>
    <xdr:cxnSp macro="">
      <xdr:nvCxnSpPr>
        <xdr:cNvPr id="42" name="41 Conector recto"/>
        <xdr:cNvCxnSpPr/>
      </xdr:nvCxnSpPr>
      <xdr:spPr>
        <a:xfrm>
          <a:off x="8832981" y="41364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21</xdr:row>
      <xdr:rowOff>2616</xdr:rowOff>
    </xdr:from>
    <xdr:to>
      <xdr:col>12</xdr:col>
      <xdr:colOff>608144</xdr:colOff>
      <xdr:row>21</xdr:row>
      <xdr:rowOff>4732</xdr:rowOff>
    </xdr:to>
    <xdr:cxnSp macro="">
      <xdr:nvCxnSpPr>
        <xdr:cNvPr id="43" name="42 Conector recto"/>
        <xdr:cNvCxnSpPr/>
      </xdr:nvCxnSpPr>
      <xdr:spPr>
        <a:xfrm>
          <a:off x="8832981" y="48794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24</xdr:row>
      <xdr:rowOff>2616</xdr:rowOff>
    </xdr:from>
    <xdr:to>
      <xdr:col>12</xdr:col>
      <xdr:colOff>608144</xdr:colOff>
      <xdr:row>24</xdr:row>
      <xdr:rowOff>4732</xdr:rowOff>
    </xdr:to>
    <xdr:cxnSp macro="">
      <xdr:nvCxnSpPr>
        <xdr:cNvPr id="44" name="43 Conector recto"/>
        <xdr:cNvCxnSpPr/>
      </xdr:nvCxnSpPr>
      <xdr:spPr>
        <a:xfrm>
          <a:off x="8832981" y="54699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27</xdr:row>
      <xdr:rowOff>2616</xdr:rowOff>
    </xdr:from>
    <xdr:to>
      <xdr:col>12</xdr:col>
      <xdr:colOff>608144</xdr:colOff>
      <xdr:row>27</xdr:row>
      <xdr:rowOff>4732</xdr:rowOff>
    </xdr:to>
    <xdr:cxnSp macro="">
      <xdr:nvCxnSpPr>
        <xdr:cNvPr id="45" name="44 Conector recto"/>
        <xdr:cNvCxnSpPr/>
      </xdr:nvCxnSpPr>
      <xdr:spPr>
        <a:xfrm>
          <a:off x="8832981" y="60605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30</xdr:row>
      <xdr:rowOff>2616</xdr:rowOff>
    </xdr:from>
    <xdr:to>
      <xdr:col>12</xdr:col>
      <xdr:colOff>608144</xdr:colOff>
      <xdr:row>30</xdr:row>
      <xdr:rowOff>4732</xdr:rowOff>
    </xdr:to>
    <xdr:cxnSp macro="">
      <xdr:nvCxnSpPr>
        <xdr:cNvPr id="46" name="45 Conector recto"/>
        <xdr:cNvCxnSpPr/>
      </xdr:nvCxnSpPr>
      <xdr:spPr>
        <a:xfrm>
          <a:off x="8832981" y="66510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47" name="46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48" name="47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49" name="48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50" name="49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51" name="50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52" name="51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53" name="52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54" name="53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55" name="54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146181</xdr:colOff>
      <xdr:row>15</xdr:row>
      <xdr:rowOff>2616</xdr:rowOff>
    </xdr:from>
    <xdr:to>
      <xdr:col>17</xdr:col>
      <xdr:colOff>608144</xdr:colOff>
      <xdr:row>15</xdr:row>
      <xdr:rowOff>4732</xdr:rowOff>
    </xdr:to>
    <xdr:cxnSp macro="">
      <xdr:nvCxnSpPr>
        <xdr:cNvPr id="56" name="55 Conector recto"/>
        <xdr:cNvCxnSpPr/>
      </xdr:nvCxnSpPr>
      <xdr:spPr>
        <a:xfrm>
          <a:off x="11880981" y="33077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76206</xdr:colOff>
      <xdr:row>15</xdr:row>
      <xdr:rowOff>230186</xdr:rowOff>
    </xdr:from>
    <xdr:to>
      <xdr:col>22</xdr:col>
      <xdr:colOff>538169</xdr:colOff>
      <xdr:row>15</xdr:row>
      <xdr:rowOff>234948</xdr:rowOff>
    </xdr:to>
    <xdr:cxnSp macro="">
      <xdr:nvCxnSpPr>
        <xdr:cNvPr id="57" name="56 Conector recto"/>
        <xdr:cNvCxnSpPr/>
      </xdr:nvCxnSpPr>
      <xdr:spPr>
        <a:xfrm>
          <a:off x="14859006" y="3506786"/>
          <a:ext cx="46196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5</xdr:row>
      <xdr:rowOff>247331</xdr:rowOff>
    </xdr:from>
    <xdr:to>
      <xdr:col>7</xdr:col>
      <xdr:colOff>572459</xdr:colOff>
      <xdr:row>6</xdr:row>
      <xdr:rowOff>633</xdr:rowOff>
    </xdr:to>
    <xdr:cxnSp macro="">
      <xdr:nvCxnSpPr>
        <xdr:cNvPr id="58" name="57 Conector recto"/>
        <xdr:cNvCxnSpPr/>
      </xdr:nvCxnSpPr>
      <xdr:spPr>
        <a:xfrm>
          <a:off x="5756916" y="153320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125736</xdr:colOff>
      <xdr:row>8</xdr:row>
      <xdr:rowOff>232091</xdr:rowOff>
    </xdr:from>
    <xdr:to>
      <xdr:col>7</xdr:col>
      <xdr:colOff>580079</xdr:colOff>
      <xdr:row>8</xdr:row>
      <xdr:rowOff>236853</xdr:rowOff>
    </xdr:to>
    <xdr:cxnSp macro="">
      <xdr:nvCxnSpPr>
        <xdr:cNvPr id="59" name="58 Conector recto"/>
        <xdr:cNvCxnSpPr/>
      </xdr:nvCxnSpPr>
      <xdr:spPr>
        <a:xfrm>
          <a:off x="5764536" y="212756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11</xdr:row>
      <xdr:rowOff>239711</xdr:rowOff>
    </xdr:from>
    <xdr:to>
      <xdr:col>7</xdr:col>
      <xdr:colOff>564839</xdr:colOff>
      <xdr:row>11</xdr:row>
      <xdr:rowOff>244473</xdr:rowOff>
    </xdr:to>
    <xdr:cxnSp macro="">
      <xdr:nvCxnSpPr>
        <xdr:cNvPr id="60" name="59 Conector recto"/>
        <xdr:cNvCxnSpPr/>
      </xdr:nvCxnSpPr>
      <xdr:spPr>
        <a:xfrm>
          <a:off x="5749296" y="2716211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139826</xdr:colOff>
      <xdr:row>9</xdr:row>
      <xdr:rowOff>238094</xdr:rowOff>
    </xdr:from>
    <xdr:to>
      <xdr:col>12</xdr:col>
      <xdr:colOff>592264</xdr:colOff>
      <xdr:row>9</xdr:row>
      <xdr:rowOff>242856</xdr:rowOff>
    </xdr:to>
    <xdr:cxnSp macro="">
      <xdr:nvCxnSpPr>
        <xdr:cNvPr id="61" name="60 Conector recto"/>
        <xdr:cNvCxnSpPr/>
      </xdr:nvCxnSpPr>
      <xdr:spPr>
        <a:xfrm>
          <a:off x="8826626" y="2324069"/>
          <a:ext cx="452438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8</xdr:row>
      <xdr:rowOff>247331</xdr:rowOff>
    </xdr:from>
    <xdr:to>
      <xdr:col>7</xdr:col>
      <xdr:colOff>572459</xdr:colOff>
      <xdr:row>9</xdr:row>
      <xdr:rowOff>633</xdr:rowOff>
    </xdr:to>
    <xdr:cxnSp macro="">
      <xdr:nvCxnSpPr>
        <xdr:cNvPr id="62" name="61 Conector recto"/>
        <xdr:cNvCxnSpPr/>
      </xdr:nvCxnSpPr>
      <xdr:spPr>
        <a:xfrm>
          <a:off x="5756916" y="212375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9</xdr:row>
      <xdr:rowOff>247331</xdr:rowOff>
    </xdr:from>
    <xdr:to>
      <xdr:col>7</xdr:col>
      <xdr:colOff>572459</xdr:colOff>
      <xdr:row>10</xdr:row>
      <xdr:rowOff>633</xdr:rowOff>
    </xdr:to>
    <xdr:cxnSp macro="">
      <xdr:nvCxnSpPr>
        <xdr:cNvPr id="63" name="62 Conector recto"/>
        <xdr:cNvCxnSpPr/>
      </xdr:nvCxnSpPr>
      <xdr:spPr>
        <a:xfrm>
          <a:off x="5756916" y="23237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11</xdr:row>
      <xdr:rowOff>247331</xdr:rowOff>
    </xdr:from>
    <xdr:to>
      <xdr:col>7</xdr:col>
      <xdr:colOff>572459</xdr:colOff>
      <xdr:row>12</xdr:row>
      <xdr:rowOff>633</xdr:rowOff>
    </xdr:to>
    <xdr:cxnSp macro="">
      <xdr:nvCxnSpPr>
        <xdr:cNvPr id="64" name="63 Conector recto"/>
        <xdr:cNvCxnSpPr/>
      </xdr:nvCxnSpPr>
      <xdr:spPr>
        <a:xfrm>
          <a:off x="5756916" y="271430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12</xdr:row>
      <xdr:rowOff>247331</xdr:rowOff>
    </xdr:from>
    <xdr:to>
      <xdr:col>7</xdr:col>
      <xdr:colOff>572459</xdr:colOff>
      <xdr:row>13</xdr:row>
      <xdr:rowOff>633</xdr:rowOff>
    </xdr:to>
    <xdr:cxnSp macro="">
      <xdr:nvCxnSpPr>
        <xdr:cNvPr id="65" name="64 Conector recto"/>
        <xdr:cNvCxnSpPr/>
      </xdr:nvCxnSpPr>
      <xdr:spPr>
        <a:xfrm>
          <a:off x="5756916" y="29143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18</xdr:row>
      <xdr:rowOff>2616</xdr:rowOff>
    </xdr:from>
    <xdr:to>
      <xdr:col>12</xdr:col>
      <xdr:colOff>608144</xdr:colOff>
      <xdr:row>18</xdr:row>
      <xdr:rowOff>4732</xdr:rowOff>
    </xdr:to>
    <xdr:cxnSp macro="">
      <xdr:nvCxnSpPr>
        <xdr:cNvPr id="66" name="65 Conector recto"/>
        <xdr:cNvCxnSpPr/>
      </xdr:nvCxnSpPr>
      <xdr:spPr>
        <a:xfrm>
          <a:off x="8832981" y="41364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21</xdr:row>
      <xdr:rowOff>2616</xdr:rowOff>
    </xdr:from>
    <xdr:to>
      <xdr:col>12</xdr:col>
      <xdr:colOff>608144</xdr:colOff>
      <xdr:row>21</xdr:row>
      <xdr:rowOff>4732</xdr:rowOff>
    </xdr:to>
    <xdr:cxnSp macro="">
      <xdr:nvCxnSpPr>
        <xdr:cNvPr id="67" name="66 Conector recto"/>
        <xdr:cNvCxnSpPr/>
      </xdr:nvCxnSpPr>
      <xdr:spPr>
        <a:xfrm>
          <a:off x="8832981" y="48794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21</xdr:row>
      <xdr:rowOff>2616</xdr:rowOff>
    </xdr:from>
    <xdr:to>
      <xdr:col>12</xdr:col>
      <xdr:colOff>608144</xdr:colOff>
      <xdr:row>21</xdr:row>
      <xdr:rowOff>4732</xdr:rowOff>
    </xdr:to>
    <xdr:cxnSp macro="">
      <xdr:nvCxnSpPr>
        <xdr:cNvPr id="68" name="67 Conector recto"/>
        <xdr:cNvCxnSpPr/>
      </xdr:nvCxnSpPr>
      <xdr:spPr>
        <a:xfrm>
          <a:off x="8832981" y="48794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24</xdr:row>
      <xdr:rowOff>2616</xdr:rowOff>
    </xdr:from>
    <xdr:to>
      <xdr:col>12</xdr:col>
      <xdr:colOff>608144</xdr:colOff>
      <xdr:row>24</xdr:row>
      <xdr:rowOff>4732</xdr:rowOff>
    </xdr:to>
    <xdr:cxnSp macro="">
      <xdr:nvCxnSpPr>
        <xdr:cNvPr id="69" name="68 Conector recto"/>
        <xdr:cNvCxnSpPr/>
      </xdr:nvCxnSpPr>
      <xdr:spPr>
        <a:xfrm>
          <a:off x="8832981" y="54699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24</xdr:row>
      <xdr:rowOff>2616</xdr:rowOff>
    </xdr:from>
    <xdr:to>
      <xdr:col>12</xdr:col>
      <xdr:colOff>608144</xdr:colOff>
      <xdr:row>24</xdr:row>
      <xdr:rowOff>4732</xdr:rowOff>
    </xdr:to>
    <xdr:cxnSp macro="">
      <xdr:nvCxnSpPr>
        <xdr:cNvPr id="70" name="69 Conector recto"/>
        <xdr:cNvCxnSpPr/>
      </xdr:nvCxnSpPr>
      <xdr:spPr>
        <a:xfrm>
          <a:off x="8832981" y="54699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24</xdr:row>
      <xdr:rowOff>2616</xdr:rowOff>
    </xdr:from>
    <xdr:to>
      <xdr:col>12</xdr:col>
      <xdr:colOff>608144</xdr:colOff>
      <xdr:row>24</xdr:row>
      <xdr:rowOff>4732</xdr:rowOff>
    </xdr:to>
    <xdr:cxnSp macro="">
      <xdr:nvCxnSpPr>
        <xdr:cNvPr id="71" name="70 Conector recto"/>
        <xdr:cNvCxnSpPr/>
      </xdr:nvCxnSpPr>
      <xdr:spPr>
        <a:xfrm>
          <a:off x="8832981" y="54699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27</xdr:row>
      <xdr:rowOff>2616</xdr:rowOff>
    </xdr:from>
    <xdr:to>
      <xdr:col>12</xdr:col>
      <xdr:colOff>608144</xdr:colOff>
      <xdr:row>27</xdr:row>
      <xdr:rowOff>4732</xdr:rowOff>
    </xdr:to>
    <xdr:cxnSp macro="">
      <xdr:nvCxnSpPr>
        <xdr:cNvPr id="72" name="71 Conector recto"/>
        <xdr:cNvCxnSpPr/>
      </xdr:nvCxnSpPr>
      <xdr:spPr>
        <a:xfrm>
          <a:off x="8832981" y="60605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27</xdr:row>
      <xdr:rowOff>2616</xdr:rowOff>
    </xdr:from>
    <xdr:to>
      <xdr:col>12</xdr:col>
      <xdr:colOff>608144</xdr:colOff>
      <xdr:row>27</xdr:row>
      <xdr:rowOff>4732</xdr:rowOff>
    </xdr:to>
    <xdr:cxnSp macro="">
      <xdr:nvCxnSpPr>
        <xdr:cNvPr id="73" name="72 Conector recto"/>
        <xdr:cNvCxnSpPr/>
      </xdr:nvCxnSpPr>
      <xdr:spPr>
        <a:xfrm>
          <a:off x="8832981" y="60605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27</xdr:row>
      <xdr:rowOff>2616</xdr:rowOff>
    </xdr:from>
    <xdr:to>
      <xdr:col>12</xdr:col>
      <xdr:colOff>608144</xdr:colOff>
      <xdr:row>27</xdr:row>
      <xdr:rowOff>4732</xdr:rowOff>
    </xdr:to>
    <xdr:cxnSp macro="">
      <xdr:nvCxnSpPr>
        <xdr:cNvPr id="74" name="73 Conector recto"/>
        <xdr:cNvCxnSpPr/>
      </xdr:nvCxnSpPr>
      <xdr:spPr>
        <a:xfrm>
          <a:off x="8832981" y="60605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27</xdr:row>
      <xdr:rowOff>2616</xdr:rowOff>
    </xdr:from>
    <xdr:to>
      <xdr:col>12</xdr:col>
      <xdr:colOff>608144</xdr:colOff>
      <xdr:row>27</xdr:row>
      <xdr:rowOff>4732</xdr:rowOff>
    </xdr:to>
    <xdr:cxnSp macro="">
      <xdr:nvCxnSpPr>
        <xdr:cNvPr id="75" name="74 Conector recto"/>
        <xdr:cNvCxnSpPr/>
      </xdr:nvCxnSpPr>
      <xdr:spPr>
        <a:xfrm>
          <a:off x="8832981" y="60605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30</xdr:row>
      <xdr:rowOff>2616</xdr:rowOff>
    </xdr:from>
    <xdr:to>
      <xdr:col>12</xdr:col>
      <xdr:colOff>608144</xdr:colOff>
      <xdr:row>30</xdr:row>
      <xdr:rowOff>4732</xdr:rowOff>
    </xdr:to>
    <xdr:cxnSp macro="">
      <xdr:nvCxnSpPr>
        <xdr:cNvPr id="76" name="75 Conector recto"/>
        <xdr:cNvCxnSpPr/>
      </xdr:nvCxnSpPr>
      <xdr:spPr>
        <a:xfrm>
          <a:off x="8832981" y="66510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30</xdr:row>
      <xdr:rowOff>2616</xdr:rowOff>
    </xdr:from>
    <xdr:to>
      <xdr:col>12</xdr:col>
      <xdr:colOff>608144</xdr:colOff>
      <xdr:row>30</xdr:row>
      <xdr:rowOff>4732</xdr:rowOff>
    </xdr:to>
    <xdr:cxnSp macro="">
      <xdr:nvCxnSpPr>
        <xdr:cNvPr id="77" name="76 Conector recto"/>
        <xdr:cNvCxnSpPr/>
      </xdr:nvCxnSpPr>
      <xdr:spPr>
        <a:xfrm>
          <a:off x="8832981" y="66510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30</xdr:row>
      <xdr:rowOff>2616</xdr:rowOff>
    </xdr:from>
    <xdr:to>
      <xdr:col>12</xdr:col>
      <xdr:colOff>608144</xdr:colOff>
      <xdr:row>30</xdr:row>
      <xdr:rowOff>4732</xdr:rowOff>
    </xdr:to>
    <xdr:cxnSp macro="">
      <xdr:nvCxnSpPr>
        <xdr:cNvPr id="78" name="77 Conector recto"/>
        <xdr:cNvCxnSpPr/>
      </xdr:nvCxnSpPr>
      <xdr:spPr>
        <a:xfrm>
          <a:off x="8832981" y="66510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30</xdr:row>
      <xdr:rowOff>2616</xdr:rowOff>
    </xdr:from>
    <xdr:to>
      <xdr:col>12</xdr:col>
      <xdr:colOff>608144</xdr:colOff>
      <xdr:row>30</xdr:row>
      <xdr:rowOff>4732</xdr:rowOff>
    </xdr:to>
    <xdr:cxnSp macro="">
      <xdr:nvCxnSpPr>
        <xdr:cNvPr id="79" name="78 Conector recto"/>
        <xdr:cNvCxnSpPr/>
      </xdr:nvCxnSpPr>
      <xdr:spPr>
        <a:xfrm>
          <a:off x="8832981" y="66510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30</xdr:row>
      <xdr:rowOff>2616</xdr:rowOff>
    </xdr:from>
    <xdr:to>
      <xdr:col>12</xdr:col>
      <xdr:colOff>608144</xdr:colOff>
      <xdr:row>30</xdr:row>
      <xdr:rowOff>4732</xdr:rowOff>
    </xdr:to>
    <xdr:cxnSp macro="">
      <xdr:nvCxnSpPr>
        <xdr:cNvPr id="80" name="79 Conector recto"/>
        <xdr:cNvCxnSpPr/>
      </xdr:nvCxnSpPr>
      <xdr:spPr>
        <a:xfrm>
          <a:off x="8832981" y="66510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81" name="80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82" name="81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83" name="82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84" name="83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85" name="84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33</xdr:row>
      <xdr:rowOff>2616</xdr:rowOff>
    </xdr:from>
    <xdr:to>
      <xdr:col>12</xdr:col>
      <xdr:colOff>608144</xdr:colOff>
      <xdr:row>33</xdr:row>
      <xdr:rowOff>4732</xdr:rowOff>
    </xdr:to>
    <xdr:cxnSp macro="">
      <xdr:nvCxnSpPr>
        <xdr:cNvPr id="86" name="85 Conector recto"/>
        <xdr:cNvCxnSpPr/>
      </xdr:nvCxnSpPr>
      <xdr:spPr>
        <a:xfrm>
          <a:off x="8832981" y="72416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87" name="86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88" name="87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89" name="88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90" name="89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91" name="90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92" name="91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36</xdr:row>
      <xdr:rowOff>2616</xdr:rowOff>
    </xdr:from>
    <xdr:to>
      <xdr:col>12</xdr:col>
      <xdr:colOff>608144</xdr:colOff>
      <xdr:row>36</xdr:row>
      <xdr:rowOff>4732</xdr:rowOff>
    </xdr:to>
    <xdr:cxnSp macro="">
      <xdr:nvCxnSpPr>
        <xdr:cNvPr id="93" name="92 Conector recto"/>
        <xdr:cNvCxnSpPr/>
      </xdr:nvCxnSpPr>
      <xdr:spPr>
        <a:xfrm>
          <a:off x="8832981" y="78321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94" name="93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95" name="94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96" name="95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97" name="96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98" name="97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99" name="98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100" name="99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39</xdr:row>
      <xdr:rowOff>2616</xdr:rowOff>
    </xdr:from>
    <xdr:to>
      <xdr:col>12</xdr:col>
      <xdr:colOff>608144</xdr:colOff>
      <xdr:row>39</xdr:row>
      <xdr:rowOff>4732</xdr:rowOff>
    </xdr:to>
    <xdr:cxnSp macro="">
      <xdr:nvCxnSpPr>
        <xdr:cNvPr id="101" name="100 Conector recto"/>
        <xdr:cNvCxnSpPr/>
      </xdr:nvCxnSpPr>
      <xdr:spPr>
        <a:xfrm>
          <a:off x="8832981" y="84227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2" name="101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3" name="102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4" name="103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5" name="104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6" name="105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7" name="106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8" name="107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42</xdr:row>
      <xdr:rowOff>2616</xdr:rowOff>
    </xdr:from>
    <xdr:to>
      <xdr:col>12</xdr:col>
      <xdr:colOff>608144</xdr:colOff>
      <xdr:row>42</xdr:row>
      <xdr:rowOff>4732</xdr:rowOff>
    </xdr:to>
    <xdr:cxnSp macro="">
      <xdr:nvCxnSpPr>
        <xdr:cNvPr id="109" name="108 Conector recto"/>
        <xdr:cNvCxnSpPr/>
      </xdr:nvCxnSpPr>
      <xdr:spPr>
        <a:xfrm>
          <a:off x="8832981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117606</xdr:colOff>
      <xdr:row>42</xdr:row>
      <xdr:rowOff>2616</xdr:rowOff>
    </xdr:from>
    <xdr:to>
      <xdr:col>12</xdr:col>
      <xdr:colOff>579569</xdr:colOff>
      <xdr:row>42</xdr:row>
      <xdr:rowOff>4732</xdr:rowOff>
    </xdr:to>
    <xdr:cxnSp macro="">
      <xdr:nvCxnSpPr>
        <xdr:cNvPr id="110" name="109 Conector recto"/>
        <xdr:cNvCxnSpPr/>
      </xdr:nvCxnSpPr>
      <xdr:spPr>
        <a:xfrm>
          <a:off x="8804406" y="90132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1" name="110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2" name="111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3" name="112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4" name="113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5" name="114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6" name="115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7" name="116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8" name="117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19" name="118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45</xdr:row>
      <xdr:rowOff>2616</xdr:rowOff>
    </xdr:from>
    <xdr:to>
      <xdr:col>12</xdr:col>
      <xdr:colOff>608144</xdr:colOff>
      <xdr:row>45</xdr:row>
      <xdr:rowOff>4732</xdr:rowOff>
    </xdr:to>
    <xdr:cxnSp macro="">
      <xdr:nvCxnSpPr>
        <xdr:cNvPr id="120" name="119 Conector recto"/>
        <xdr:cNvCxnSpPr/>
      </xdr:nvCxnSpPr>
      <xdr:spPr>
        <a:xfrm>
          <a:off x="8832981" y="96038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1" name="120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2" name="121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3" name="122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4" name="123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5" name="124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6" name="125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7" name="126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8" name="127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29" name="128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30" name="129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48</xdr:row>
      <xdr:rowOff>2616</xdr:rowOff>
    </xdr:from>
    <xdr:to>
      <xdr:col>12</xdr:col>
      <xdr:colOff>608144</xdr:colOff>
      <xdr:row>48</xdr:row>
      <xdr:rowOff>4732</xdr:rowOff>
    </xdr:to>
    <xdr:cxnSp macro="">
      <xdr:nvCxnSpPr>
        <xdr:cNvPr id="131" name="130 Conector recto"/>
        <xdr:cNvCxnSpPr/>
      </xdr:nvCxnSpPr>
      <xdr:spPr>
        <a:xfrm>
          <a:off x="8832981" y="1019436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2" name="131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3" name="132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4" name="133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5" name="134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6" name="135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7" name="136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8" name="137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39" name="138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40" name="139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41" name="140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51</xdr:row>
      <xdr:rowOff>2616</xdr:rowOff>
    </xdr:from>
    <xdr:to>
      <xdr:col>12</xdr:col>
      <xdr:colOff>608144</xdr:colOff>
      <xdr:row>51</xdr:row>
      <xdr:rowOff>4732</xdr:rowOff>
    </xdr:to>
    <xdr:cxnSp macro="">
      <xdr:nvCxnSpPr>
        <xdr:cNvPr id="142" name="141 Conector recto"/>
        <xdr:cNvCxnSpPr/>
      </xdr:nvCxnSpPr>
      <xdr:spPr>
        <a:xfrm>
          <a:off x="8832981" y="10784916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3" name="142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4" name="143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5" name="144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6" name="145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7" name="146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8" name="147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49" name="148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50" name="149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51" name="150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52" name="151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54</xdr:row>
      <xdr:rowOff>2616</xdr:rowOff>
    </xdr:from>
    <xdr:to>
      <xdr:col>12</xdr:col>
      <xdr:colOff>608144</xdr:colOff>
      <xdr:row>54</xdr:row>
      <xdr:rowOff>4732</xdr:rowOff>
    </xdr:to>
    <xdr:cxnSp macro="">
      <xdr:nvCxnSpPr>
        <xdr:cNvPr id="153" name="152 Conector recto"/>
        <xdr:cNvCxnSpPr/>
      </xdr:nvCxnSpPr>
      <xdr:spPr>
        <a:xfrm>
          <a:off x="8832981" y="1163264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54" name="153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55" name="154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56" name="155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57" name="156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58" name="157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59" name="158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60" name="159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61" name="160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62" name="161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63" name="162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146181</xdr:colOff>
      <xdr:row>57</xdr:row>
      <xdr:rowOff>2616</xdr:rowOff>
    </xdr:from>
    <xdr:to>
      <xdr:col>12</xdr:col>
      <xdr:colOff>608144</xdr:colOff>
      <xdr:row>57</xdr:row>
      <xdr:rowOff>4732</xdr:rowOff>
    </xdr:to>
    <xdr:cxnSp macro="">
      <xdr:nvCxnSpPr>
        <xdr:cNvPr id="164" name="163 Conector recto"/>
        <xdr:cNvCxnSpPr/>
      </xdr:nvCxnSpPr>
      <xdr:spPr>
        <a:xfrm>
          <a:off x="8832981" y="12223191"/>
          <a:ext cx="461963" cy="2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14</xdr:row>
      <xdr:rowOff>239711</xdr:rowOff>
    </xdr:from>
    <xdr:to>
      <xdr:col>7</xdr:col>
      <xdr:colOff>564839</xdr:colOff>
      <xdr:row>14</xdr:row>
      <xdr:rowOff>244473</xdr:rowOff>
    </xdr:to>
    <xdr:cxnSp macro="">
      <xdr:nvCxnSpPr>
        <xdr:cNvPr id="165" name="164 Conector recto"/>
        <xdr:cNvCxnSpPr/>
      </xdr:nvCxnSpPr>
      <xdr:spPr>
        <a:xfrm>
          <a:off x="5749296" y="3306761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14</xdr:row>
      <xdr:rowOff>247331</xdr:rowOff>
    </xdr:from>
    <xdr:to>
      <xdr:col>7</xdr:col>
      <xdr:colOff>572459</xdr:colOff>
      <xdr:row>15</xdr:row>
      <xdr:rowOff>633</xdr:rowOff>
    </xdr:to>
    <xdr:cxnSp macro="">
      <xdr:nvCxnSpPr>
        <xdr:cNvPr id="166" name="165 Conector recto"/>
        <xdr:cNvCxnSpPr/>
      </xdr:nvCxnSpPr>
      <xdr:spPr>
        <a:xfrm>
          <a:off x="5756916" y="330485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15</xdr:row>
      <xdr:rowOff>247331</xdr:rowOff>
    </xdr:from>
    <xdr:to>
      <xdr:col>7</xdr:col>
      <xdr:colOff>572459</xdr:colOff>
      <xdr:row>16</xdr:row>
      <xdr:rowOff>633</xdr:rowOff>
    </xdr:to>
    <xdr:cxnSp macro="">
      <xdr:nvCxnSpPr>
        <xdr:cNvPr id="167" name="166 Conector recto"/>
        <xdr:cNvCxnSpPr/>
      </xdr:nvCxnSpPr>
      <xdr:spPr>
        <a:xfrm>
          <a:off x="5756916" y="35048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17</xdr:row>
      <xdr:rowOff>239711</xdr:rowOff>
    </xdr:from>
    <xdr:to>
      <xdr:col>7</xdr:col>
      <xdr:colOff>564839</xdr:colOff>
      <xdr:row>17</xdr:row>
      <xdr:rowOff>244473</xdr:rowOff>
    </xdr:to>
    <xdr:cxnSp macro="">
      <xdr:nvCxnSpPr>
        <xdr:cNvPr id="168" name="167 Conector recto"/>
        <xdr:cNvCxnSpPr/>
      </xdr:nvCxnSpPr>
      <xdr:spPr>
        <a:xfrm>
          <a:off x="5749296" y="3944936"/>
          <a:ext cx="454343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18</xdr:row>
      <xdr:rowOff>247331</xdr:rowOff>
    </xdr:from>
    <xdr:to>
      <xdr:col>7</xdr:col>
      <xdr:colOff>572459</xdr:colOff>
      <xdr:row>19</xdr:row>
      <xdr:rowOff>633</xdr:rowOff>
    </xdr:to>
    <xdr:cxnSp macro="">
      <xdr:nvCxnSpPr>
        <xdr:cNvPr id="169" name="168 Conector recto"/>
        <xdr:cNvCxnSpPr/>
      </xdr:nvCxnSpPr>
      <xdr:spPr>
        <a:xfrm>
          <a:off x="5756916" y="4381181"/>
          <a:ext cx="454343" cy="1057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20</xdr:row>
      <xdr:rowOff>239711</xdr:rowOff>
    </xdr:from>
    <xdr:to>
      <xdr:col>7</xdr:col>
      <xdr:colOff>564839</xdr:colOff>
      <xdr:row>20</xdr:row>
      <xdr:rowOff>244473</xdr:rowOff>
    </xdr:to>
    <xdr:cxnSp macro="">
      <xdr:nvCxnSpPr>
        <xdr:cNvPr id="170" name="169 Conector recto"/>
        <xdr:cNvCxnSpPr/>
      </xdr:nvCxnSpPr>
      <xdr:spPr>
        <a:xfrm>
          <a:off x="5749296" y="487838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20</xdr:row>
      <xdr:rowOff>247331</xdr:rowOff>
    </xdr:from>
    <xdr:to>
      <xdr:col>7</xdr:col>
      <xdr:colOff>572459</xdr:colOff>
      <xdr:row>21</xdr:row>
      <xdr:rowOff>633</xdr:rowOff>
    </xdr:to>
    <xdr:cxnSp macro="">
      <xdr:nvCxnSpPr>
        <xdr:cNvPr id="171" name="170 Conector recto"/>
        <xdr:cNvCxnSpPr/>
      </xdr:nvCxnSpPr>
      <xdr:spPr>
        <a:xfrm>
          <a:off x="5756916" y="48764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23</xdr:row>
      <xdr:rowOff>239711</xdr:rowOff>
    </xdr:from>
    <xdr:to>
      <xdr:col>7</xdr:col>
      <xdr:colOff>564839</xdr:colOff>
      <xdr:row>23</xdr:row>
      <xdr:rowOff>244473</xdr:rowOff>
    </xdr:to>
    <xdr:cxnSp macro="">
      <xdr:nvCxnSpPr>
        <xdr:cNvPr id="172" name="171 Conector recto"/>
        <xdr:cNvCxnSpPr/>
      </xdr:nvCxnSpPr>
      <xdr:spPr>
        <a:xfrm>
          <a:off x="5749296" y="546893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146691</xdr:colOff>
      <xdr:row>23</xdr:row>
      <xdr:rowOff>190181</xdr:rowOff>
    </xdr:from>
    <xdr:to>
      <xdr:col>8</xdr:col>
      <xdr:colOff>959</xdr:colOff>
      <xdr:row>24</xdr:row>
      <xdr:rowOff>633</xdr:rowOff>
    </xdr:to>
    <xdr:cxnSp macro="">
      <xdr:nvCxnSpPr>
        <xdr:cNvPr id="173" name="172 Conector recto"/>
        <xdr:cNvCxnSpPr/>
      </xdr:nvCxnSpPr>
      <xdr:spPr>
        <a:xfrm>
          <a:off x="5785491" y="5467031"/>
          <a:ext cx="463868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26</xdr:row>
      <xdr:rowOff>239711</xdr:rowOff>
    </xdr:from>
    <xdr:to>
      <xdr:col>7</xdr:col>
      <xdr:colOff>564839</xdr:colOff>
      <xdr:row>26</xdr:row>
      <xdr:rowOff>244473</xdr:rowOff>
    </xdr:to>
    <xdr:cxnSp macro="">
      <xdr:nvCxnSpPr>
        <xdr:cNvPr id="174" name="173 Conector recto"/>
        <xdr:cNvCxnSpPr/>
      </xdr:nvCxnSpPr>
      <xdr:spPr>
        <a:xfrm>
          <a:off x="5749296" y="605948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26</xdr:row>
      <xdr:rowOff>247331</xdr:rowOff>
    </xdr:from>
    <xdr:to>
      <xdr:col>7</xdr:col>
      <xdr:colOff>572459</xdr:colOff>
      <xdr:row>27</xdr:row>
      <xdr:rowOff>633</xdr:rowOff>
    </xdr:to>
    <xdr:cxnSp macro="">
      <xdr:nvCxnSpPr>
        <xdr:cNvPr id="175" name="174 Conector recto"/>
        <xdr:cNvCxnSpPr/>
      </xdr:nvCxnSpPr>
      <xdr:spPr>
        <a:xfrm>
          <a:off x="5756916" y="60575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29</xdr:row>
      <xdr:rowOff>239711</xdr:rowOff>
    </xdr:from>
    <xdr:to>
      <xdr:col>7</xdr:col>
      <xdr:colOff>564839</xdr:colOff>
      <xdr:row>29</xdr:row>
      <xdr:rowOff>244473</xdr:rowOff>
    </xdr:to>
    <xdr:cxnSp macro="">
      <xdr:nvCxnSpPr>
        <xdr:cNvPr id="176" name="175 Conector recto"/>
        <xdr:cNvCxnSpPr/>
      </xdr:nvCxnSpPr>
      <xdr:spPr>
        <a:xfrm>
          <a:off x="5749296" y="665003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29</xdr:row>
      <xdr:rowOff>247331</xdr:rowOff>
    </xdr:from>
    <xdr:to>
      <xdr:col>7</xdr:col>
      <xdr:colOff>572459</xdr:colOff>
      <xdr:row>30</xdr:row>
      <xdr:rowOff>633</xdr:rowOff>
    </xdr:to>
    <xdr:cxnSp macro="">
      <xdr:nvCxnSpPr>
        <xdr:cNvPr id="177" name="176 Conector recto"/>
        <xdr:cNvCxnSpPr/>
      </xdr:nvCxnSpPr>
      <xdr:spPr>
        <a:xfrm>
          <a:off x="5756916" y="66481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32</xdr:row>
      <xdr:rowOff>239711</xdr:rowOff>
    </xdr:from>
    <xdr:to>
      <xdr:col>7</xdr:col>
      <xdr:colOff>564839</xdr:colOff>
      <xdr:row>32</xdr:row>
      <xdr:rowOff>244473</xdr:rowOff>
    </xdr:to>
    <xdr:cxnSp macro="">
      <xdr:nvCxnSpPr>
        <xdr:cNvPr id="178" name="177 Conector recto"/>
        <xdr:cNvCxnSpPr/>
      </xdr:nvCxnSpPr>
      <xdr:spPr>
        <a:xfrm>
          <a:off x="5749296" y="724058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32</xdr:row>
      <xdr:rowOff>247331</xdr:rowOff>
    </xdr:from>
    <xdr:to>
      <xdr:col>7</xdr:col>
      <xdr:colOff>572459</xdr:colOff>
      <xdr:row>33</xdr:row>
      <xdr:rowOff>633</xdr:rowOff>
    </xdr:to>
    <xdr:cxnSp macro="">
      <xdr:nvCxnSpPr>
        <xdr:cNvPr id="179" name="178 Conector recto"/>
        <xdr:cNvCxnSpPr/>
      </xdr:nvCxnSpPr>
      <xdr:spPr>
        <a:xfrm>
          <a:off x="5756916" y="72386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35</xdr:row>
      <xdr:rowOff>239711</xdr:rowOff>
    </xdr:from>
    <xdr:to>
      <xdr:col>7</xdr:col>
      <xdr:colOff>564839</xdr:colOff>
      <xdr:row>35</xdr:row>
      <xdr:rowOff>244473</xdr:rowOff>
    </xdr:to>
    <xdr:cxnSp macro="">
      <xdr:nvCxnSpPr>
        <xdr:cNvPr id="180" name="179 Conector recto"/>
        <xdr:cNvCxnSpPr/>
      </xdr:nvCxnSpPr>
      <xdr:spPr>
        <a:xfrm>
          <a:off x="5749296" y="783113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35</xdr:row>
      <xdr:rowOff>247331</xdr:rowOff>
    </xdr:from>
    <xdr:to>
      <xdr:col>7</xdr:col>
      <xdr:colOff>572459</xdr:colOff>
      <xdr:row>36</xdr:row>
      <xdr:rowOff>633</xdr:rowOff>
    </xdr:to>
    <xdr:cxnSp macro="">
      <xdr:nvCxnSpPr>
        <xdr:cNvPr id="181" name="180 Conector recto"/>
        <xdr:cNvCxnSpPr/>
      </xdr:nvCxnSpPr>
      <xdr:spPr>
        <a:xfrm>
          <a:off x="5756916" y="78292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38</xdr:row>
      <xdr:rowOff>239711</xdr:rowOff>
    </xdr:from>
    <xdr:to>
      <xdr:col>7</xdr:col>
      <xdr:colOff>564839</xdr:colOff>
      <xdr:row>38</xdr:row>
      <xdr:rowOff>244473</xdr:rowOff>
    </xdr:to>
    <xdr:cxnSp macro="">
      <xdr:nvCxnSpPr>
        <xdr:cNvPr id="182" name="181 Conector recto"/>
        <xdr:cNvCxnSpPr/>
      </xdr:nvCxnSpPr>
      <xdr:spPr>
        <a:xfrm>
          <a:off x="5749296" y="842168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38</xdr:row>
      <xdr:rowOff>247331</xdr:rowOff>
    </xdr:from>
    <xdr:to>
      <xdr:col>7</xdr:col>
      <xdr:colOff>572459</xdr:colOff>
      <xdr:row>39</xdr:row>
      <xdr:rowOff>633</xdr:rowOff>
    </xdr:to>
    <xdr:cxnSp macro="">
      <xdr:nvCxnSpPr>
        <xdr:cNvPr id="183" name="182 Conector recto"/>
        <xdr:cNvCxnSpPr/>
      </xdr:nvCxnSpPr>
      <xdr:spPr>
        <a:xfrm>
          <a:off x="5756916" y="84197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41</xdr:row>
      <xdr:rowOff>239711</xdr:rowOff>
    </xdr:from>
    <xdr:to>
      <xdr:col>7</xdr:col>
      <xdr:colOff>564839</xdr:colOff>
      <xdr:row>41</xdr:row>
      <xdr:rowOff>244473</xdr:rowOff>
    </xdr:to>
    <xdr:cxnSp macro="">
      <xdr:nvCxnSpPr>
        <xdr:cNvPr id="184" name="183 Conector recto"/>
        <xdr:cNvCxnSpPr/>
      </xdr:nvCxnSpPr>
      <xdr:spPr>
        <a:xfrm>
          <a:off x="5749296" y="901223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41</xdr:row>
      <xdr:rowOff>247331</xdr:rowOff>
    </xdr:from>
    <xdr:to>
      <xdr:col>7</xdr:col>
      <xdr:colOff>572459</xdr:colOff>
      <xdr:row>42</xdr:row>
      <xdr:rowOff>633</xdr:rowOff>
    </xdr:to>
    <xdr:cxnSp macro="">
      <xdr:nvCxnSpPr>
        <xdr:cNvPr id="185" name="184 Conector recto"/>
        <xdr:cNvCxnSpPr/>
      </xdr:nvCxnSpPr>
      <xdr:spPr>
        <a:xfrm>
          <a:off x="5756916" y="90103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44</xdr:row>
      <xdr:rowOff>239711</xdr:rowOff>
    </xdr:from>
    <xdr:to>
      <xdr:col>7</xdr:col>
      <xdr:colOff>564839</xdr:colOff>
      <xdr:row>44</xdr:row>
      <xdr:rowOff>244473</xdr:rowOff>
    </xdr:to>
    <xdr:cxnSp macro="">
      <xdr:nvCxnSpPr>
        <xdr:cNvPr id="186" name="185 Conector recto"/>
        <xdr:cNvCxnSpPr/>
      </xdr:nvCxnSpPr>
      <xdr:spPr>
        <a:xfrm>
          <a:off x="5749296" y="960278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44</xdr:row>
      <xdr:rowOff>247331</xdr:rowOff>
    </xdr:from>
    <xdr:to>
      <xdr:col>7</xdr:col>
      <xdr:colOff>572459</xdr:colOff>
      <xdr:row>45</xdr:row>
      <xdr:rowOff>633</xdr:rowOff>
    </xdr:to>
    <xdr:cxnSp macro="">
      <xdr:nvCxnSpPr>
        <xdr:cNvPr id="187" name="186 Conector recto"/>
        <xdr:cNvCxnSpPr/>
      </xdr:nvCxnSpPr>
      <xdr:spPr>
        <a:xfrm>
          <a:off x="5756916" y="96008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47</xdr:row>
      <xdr:rowOff>239711</xdr:rowOff>
    </xdr:from>
    <xdr:to>
      <xdr:col>7</xdr:col>
      <xdr:colOff>564839</xdr:colOff>
      <xdr:row>47</xdr:row>
      <xdr:rowOff>244473</xdr:rowOff>
    </xdr:to>
    <xdr:cxnSp macro="">
      <xdr:nvCxnSpPr>
        <xdr:cNvPr id="188" name="187 Conector recto"/>
        <xdr:cNvCxnSpPr/>
      </xdr:nvCxnSpPr>
      <xdr:spPr>
        <a:xfrm>
          <a:off x="5749296" y="1019333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47</xdr:row>
      <xdr:rowOff>247331</xdr:rowOff>
    </xdr:from>
    <xdr:to>
      <xdr:col>7</xdr:col>
      <xdr:colOff>572459</xdr:colOff>
      <xdr:row>48</xdr:row>
      <xdr:rowOff>633</xdr:rowOff>
    </xdr:to>
    <xdr:cxnSp macro="">
      <xdr:nvCxnSpPr>
        <xdr:cNvPr id="189" name="188 Conector recto"/>
        <xdr:cNvCxnSpPr/>
      </xdr:nvCxnSpPr>
      <xdr:spPr>
        <a:xfrm>
          <a:off x="5756916" y="101914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50</xdr:row>
      <xdr:rowOff>239711</xdr:rowOff>
    </xdr:from>
    <xdr:to>
      <xdr:col>7</xdr:col>
      <xdr:colOff>564839</xdr:colOff>
      <xdr:row>50</xdr:row>
      <xdr:rowOff>244473</xdr:rowOff>
    </xdr:to>
    <xdr:cxnSp macro="">
      <xdr:nvCxnSpPr>
        <xdr:cNvPr id="190" name="189 Conector recto"/>
        <xdr:cNvCxnSpPr/>
      </xdr:nvCxnSpPr>
      <xdr:spPr>
        <a:xfrm>
          <a:off x="5749296" y="10783886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50</xdr:row>
      <xdr:rowOff>247331</xdr:rowOff>
    </xdr:from>
    <xdr:to>
      <xdr:col>7</xdr:col>
      <xdr:colOff>572459</xdr:colOff>
      <xdr:row>51</xdr:row>
      <xdr:rowOff>633</xdr:rowOff>
    </xdr:to>
    <xdr:cxnSp macro="">
      <xdr:nvCxnSpPr>
        <xdr:cNvPr id="191" name="190 Conector recto"/>
        <xdr:cNvCxnSpPr/>
      </xdr:nvCxnSpPr>
      <xdr:spPr>
        <a:xfrm>
          <a:off x="5756916" y="107819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53</xdr:row>
      <xdr:rowOff>239711</xdr:rowOff>
    </xdr:from>
    <xdr:to>
      <xdr:col>7</xdr:col>
      <xdr:colOff>564839</xdr:colOff>
      <xdr:row>53</xdr:row>
      <xdr:rowOff>244473</xdr:rowOff>
    </xdr:to>
    <xdr:cxnSp macro="">
      <xdr:nvCxnSpPr>
        <xdr:cNvPr id="192" name="191 Conector recto"/>
        <xdr:cNvCxnSpPr/>
      </xdr:nvCxnSpPr>
      <xdr:spPr>
        <a:xfrm>
          <a:off x="5749296" y="11631611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53</xdr:row>
      <xdr:rowOff>247331</xdr:rowOff>
    </xdr:from>
    <xdr:to>
      <xdr:col>7</xdr:col>
      <xdr:colOff>572459</xdr:colOff>
      <xdr:row>54</xdr:row>
      <xdr:rowOff>633</xdr:rowOff>
    </xdr:to>
    <xdr:cxnSp macro="">
      <xdr:nvCxnSpPr>
        <xdr:cNvPr id="193" name="192 Conector recto"/>
        <xdr:cNvCxnSpPr/>
      </xdr:nvCxnSpPr>
      <xdr:spPr>
        <a:xfrm>
          <a:off x="5756916" y="1162970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110496</xdr:colOff>
      <xdr:row>56</xdr:row>
      <xdr:rowOff>239711</xdr:rowOff>
    </xdr:from>
    <xdr:to>
      <xdr:col>7</xdr:col>
      <xdr:colOff>564839</xdr:colOff>
      <xdr:row>56</xdr:row>
      <xdr:rowOff>244473</xdr:rowOff>
    </xdr:to>
    <xdr:cxnSp macro="">
      <xdr:nvCxnSpPr>
        <xdr:cNvPr id="194" name="193 Conector recto"/>
        <xdr:cNvCxnSpPr/>
      </xdr:nvCxnSpPr>
      <xdr:spPr>
        <a:xfrm>
          <a:off x="5749296" y="12222161"/>
          <a:ext cx="45434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56</xdr:row>
      <xdr:rowOff>247331</xdr:rowOff>
    </xdr:from>
    <xdr:to>
      <xdr:col>7</xdr:col>
      <xdr:colOff>572459</xdr:colOff>
      <xdr:row>57</xdr:row>
      <xdr:rowOff>633</xdr:rowOff>
    </xdr:to>
    <xdr:cxnSp macro="">
      <xdr:nvCxnSpPr>
        <xdr:cNvPr id="195" name="194 Conector recto"/>
        <xdr:cNvCxnSpPr/>
      </xdr:nvCxnSpPr>
      <xdr:spPr>
        <a:xfrm>
          <a:off x="5756916" y="1222025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118116</xdr:colOff>
      <xdr:row>8</xdr:row>
      <xdr:rowOff>247331</xdr:rowOff>
    </xdr:from>
    <xdr:to>
      <xdr:col>7</xdr:col>
      <xdr:colOff>572459</xdr:colOff>
      <xdr:row>9</xdr:row>
      <xdr:rowOff>633</xdr:rowOff>
    </xdr:to>
    <xdr:cxnSp macro="">
      <xdr:nvCxnSpPr>
        <xdr:cNvPr id="196" name="195 Conector recto"/>
        <xdr:cNvCxnSpPr/>
      </xdr:nvCxnSpPr>
      <xdr:spPr>
        <a:xfrm>
          <a:off x="5756916" y="2123756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11</xdr:row>
      <xdr:rowOff>239711</xdr:rowOff>
    </xdr:from>
    <xdr:to>
      <xdr:col>17</xdr:col>
      <xdr:colOff>671519</xdr:colOff>
      <xdr:row>11</xdr:row>
      <xdr:rowOff>244473</xdr:rowOff>
    </xdr:to>
    <xdr:cxnSp macro="">
      <xdr:nvCxnSpPr>
        <xdr:cNvPr id="197" name="196 Conector recto"/>
        <xdr:cNvCxnSpPr/>
      </xdr:nvCxnSpPr>
      <xdr:spPr>
        <a:xfrm>
          <a:off x="11944356" y="271621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17</xdr:row>
      <xdr:rowOff>239711</xdr:rowOff>
    </xdr:from>
    <xdr:to>
      <xdr:col>17</xdr:col>
      <xdr:colOff>671519</xdr:colOff>
      <xdr:row>17</xdr:row>
      <xdr:rowOff>244473</xdr:rowOff>
    </xdr:to>
    <xdr:cxnSp macro="">
      <xdr:nvCxnSpPr>
        <xdr:cNvPr id="198" name="197 Conector recto"/>
        <xdr:cNvCxnSpPr/>
      </xdr:nvCxnSpPr>
      <xdr:spPr>
        <a:xfrm>
          <a:off x="11944356" y="3944936"/>
          <a:ext cx="395288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118116</xdr:colOff>
      <xdr:row>20</xdr:row>
      <xdr:rowOff>247331</xdr:rowOff>
    </xdr:from>
    <xdr:to>
      <xdr:col>12</xdr:col>
      <xdr:colOff>572459</xdr:colOff>
      <xdr:row>21</xdr:row>
      <xdr:rowOff>633</xdr:rowOff>
    </xdr:to>
    <xdr:cxnSp macro="">
      <xdr:nvCxnSpPr>
        <xdr:cNvPr id="199" name="198 Conector recto"/>
        <xdr:cNvCxnSpPr/>
      </xdr:nvCxnSpPr>
      <xdr:spPr>
        <a:xfrm>
          <a:off x="8804916" y="48764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20</xdr:row>
      <xdr:rowOff>247331</xdr:rowOff>
    </xdr:from>
    <xdr:to>
      <xdr:col>17</xdr:col>
      <xdr:colOff>572459</xdr:colOff>
      <xdr:row>21</xdr:row>
      <xdr:rowOff>633</xdr:rowOff>
    </xdr:to>
    <xdr:cxnSp macro="">
      <xdr:nvCxnSpPr>
        <xdr:cNvPr id="200" name="199 Conector recto"/>
        <xdr:cNvCxnSpPr/>
      </xdr:nvCxnSpPr>
      <xdr:spPr>
        <a:xfrm>
          <a:off x="11852916" y="48764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20</xdr:row>
      <xdr:rowOff>247331</xdr:rowOff>
    </xdr:from>
    <xdr:to>
      <xdr:col>17</xdr:col>
      <xdr:colOff>572459</xdr:colOff>
      <xdr:row>21</xdr:row>
      <xdr:rowOff>633</xdr:rowOff>
    </xdr:to>
    <xdr:cxnSp macro="">
      <xdr:nvCxnSpPr>
        <xdr:cNvPr id="201" name="200 Conector recto"/>
        <xdr:cNvCxnSpPr/>
      </xdr:nvCxnSpPr>
      <xdr:spPr>
        <a:xfrm>
          <a:off x="11852916" y="48764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118116</xdr:colOff>
      <xdr:row>20</xdr:row>
      <xdr:rowOff>247331</xdr:rowOff>
    </xdr:from>
    <xdr:to>
      <xdr:col>22</xdr:col>
      <xdr:colOff>572459</xdr:colOff>
      <xdr:row>21</xdr:row>
      <xdr:rowOff>633</xdr:rowOff>
    </xdr:to>
    <xdr:cxnSp macro="">
      <xdr:nvCxnSpPr>
        <xdr:cNvPr id="202" name="201 Conector recto"/>
        <xdr:cNvCxnSpPr/>
      </xdr:nvCxnSpPr>
      <xdr:spPr>
        <a:xfrm>
          <a:off x="14900916" y="48764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23</xdr:row>
      <xdr:rowOff>247331</xdr:rowOff>
    </xdr:from>
    <xdr:to>
      <xdr:col>17</xdr:col>
      <xdr:colOff>572459</xdr:colOff>
      <xdr:row>24</xdr:row>
      <xdr:rowOff>633</xdr:rowOff>
    </xdr:to>
    <xdr:cxnSp macro="">
      <xdr:nvCxnSpPr>
        <xdr:cNvPr id="203" name="202 Conector recto"/>
        <xdr:cNvCxnSpPr/>
      </xdr:nvCxnSpPr>
      <xdr:spPr>
        <a:xfrm>
          <a:off x="11852916" y="54670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23</xdr:row>
      <xdr:rowOff>247331</xdr:rowOff>
    </xdr:from>
    <xdr:to>
      <xdr:col>17</xdr:col>
      <xdr:colOff>572459</xdr:colOff>
      <xdr:row>24</xdr:row>
      <xdr:rowOff>633</xdr:rowOff>
    </xdr:to>
    <xdr:cxnSp macro="">
      <xdr:nvCxnSpPr>
        <xdr:cNvPr id="204" name="203 Conector recto"/>
        <xdr:cNvCxnSpPr/>
      </xdr:nvCxnSpPr>
      <xdr:spPr>
        <a:xfrm>
          <a:off x="11852916" y="54670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26</xdr:row>
      <xdr:rowOff>247331</xdr:rowOff>
    </xdr:from>
    <xdr:to>
      <xdr:col>17</xdr:col>
      <xdr:colOff>572459</xdr:colOff>
      <xdr:row>27</xdr:row>
      <xdr:rowOff>633</xdr:rowOff>
    </xdr:to>
    <xdr:cxnSp macro="">
      <xdr:nvCxnSpPr>
        <xdr:cNvPr id="205" name="204 Conector recto"/>
        <xdr:cNvCxnSpPr/>
      </xdr:nvCxnSpPr>
      <xdr:spPr>
        <a:xfrm>
          <a:off x="11852916" y="60575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26</xdr:row>
      <xdr:rowOff>247331</xdr:rowOff>
    </xdr:from>
    <xdr:to>
      <xdr:col>17</xdr:col>
      <xdr:colOff>572459</xdr:colOff>
      <xdr:row>27</xdr:row>
      <xdr:rowOff>633</xdr:rowOff>
    </xdr:to>
    <xdr:cxnSp macro="">
      <xdr:nvCxnSpPr>
        <xdr:cNvPr id="206" name="205 Conector recto"/>
        <xdr:cNvCxnSpPr/>
      </xdr:nvCxnSpPr>
      <xdr:spPr>
        <a:xfrm>
          <a:off x="11852916" y="60575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29</xdr:row>
      <xdr:rowOff>247331</xdr:rowOff>
    </xdr:from>
    <xdr:to>
      <xdr:col>17</xdr:col>
      <xdr:colOff>572459</xdr:colOff>
      <xdr:row>30</xdr:row>
      <xdr:rowOff>633</xdr:rowOff>
    </xdr:to>
    <xdr:cxnSp macro="">
      <xdr:nvCxnSpPr>
        <xdr:cNvPr id="207" name="206 Conector recto"/>
        <xdr:cNvCxnSpPr/>
      </xdr:nvCxnSpPr>
      <xdr:spPr>
        <a:xfrm>
          <a:off x="11852916" y="66481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29</xdr:row>
      <xdr:rowOff>247331</xdr:rowOff>
    </xdr:from>
    <xdr:to>
      <xdr:col>17</xdr:col>
      <xdr:colOff>572459</xdr:colOff>
      <xdr:row>30</xdr:row>
      <xdr:rowOff>633</xdr:rowOff>
    </xdr:to>
    <xdr:cxnSp macro="">
      <xdr:nvCxnSpPr>
        <xdr:cNvPr id="208" name="207 Conector recto"/>
        <xdr:cNvCxnSpPr/>
      </xdr:nvCxnSpPr>
      <xdr:spPr>
        <a:xfrm>
          <a:off x="11852916" y="66481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32</xdr:row>
      <xdr:rowOff>247331</xdr:rowOff>
    </xdr:from>
    <xdr:to>
      <xdr:col>17</xdr:col>
      <xdr:colOff>572459</xdr:colOff>
      <xdr:row>33</xdr:row>
      <xdr:rowOff>633</xdr:rowOff>
    </xdr:to>
    <xdr:cxnSp macro="">
      <xdr:nvCxnSpPr>
        <xdr:cNvPr id="209" name="208 Conector recto"/>
        <xdr:cNvCxnSpPr/>
      </xdr:nvCxnSpPr>
      <xdr:spPr>
        <a:xfrm>
          <a:off x="11852916" y="72386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32</xdr:row>
      <xdr:rowOff>247331</xdr:rowOff>
    </xdr:from>
    <xdr:to>
      <xdr:col>17</xdr:col>
      <xdr:colOff>572459</xdr:colOff>
      <xdr:row>33</xdr:row>
      <xdr:rowOff>633</xdr:rowOff>
    </xdr:to>
    <xdr:cxnSp macro="">
      <xdr:nvCxnSpPr>
        <xdr:cNvPr id="210" name="209 Conector recto"/>
        <xdr:cNvCxnSpPr/>
      </xdr:nvCxnSpPr>
      <xdr:spPr>
        <a:xfrm>
          <a:off x="11852916" y="723868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35</xdr:row>
      <xdr:rowOff>247331</xdr:rowOff>
    </xdr:from>
    <xdr:to>
      <xdr:col>17</xdr:col>
      <xdr:colOff>572459</xdr:colOff>
      <xdr:row>36</xdr:row>
      <xdr:rowOff>633</xdr:rowOff>
    </xdr:to>
    <xdr:cxnSp macro="">
      <xdr:nvCxnSpPr>
        <xdr:cNvPr id="211" name="210 Conector recto"/>
        <xdr:cNvCxnSpPr/>
      </xdr:nvCxnSpPr>
      <xdr:spPr>
        <a:xfrm>
          <a:off x="11852916" y="78292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35</xdr:row>
      <xdr:rowOff>247331</xdr:rowOff>
    </xdr:from>
    <xdr:to>
      <xdr:col>17</xdr:col>
      <xdr:colOff>572459</xdr:colOff>
      <xdr:row>36</xdr:row>
      <xdr:rowOff>633</xdr:rowOff>
    </xdr:to>
    <xdr:cxnSp macro="">
      <xdr:nvCxnSpPr>
        <xdr:cNvPr id="212" name="211 Conector recto"/>
        <xdr:cNvCxnSpPr/>
      </xdr:nvCxnSpPr>
      <xdr:spPr>
        <a:xfrm>
          <a:off x="11852916" y="78292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41</xdr:row>
      <xdr:rowOff>247331</xdr:rowOff>
    </xdr:from>
    <xdr:to>
      <xdr:col>17</xdr:col>
      <xdr:colOff>572459</xdr:colOff>
      <xdr:row>42</xdr:row>
      <xdr:rowOff>633</xdr:rowOff>
    </xdr:to>
    <xdr:cxnSp macro="">
      <xdr:nvCxnSpPr>
        <xdr:cNvPr id="213" name="212 Conector recto"/>
        <xdr:cNvCxnSpPr/>
      </xdr:nvCxnSpPr>
      <xdr:spPr>
        <a:xfrm>
          <a:off x="11852916" y="90103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118116</xdr:colOff>
      <xdr:row>41</xdr:row>
      <xdr:rowOff>247331</xdr:rowOff>
    </xdr:from>
    <xdr:to>
      <xdr:col>17</xdr:col>
      <xdr:colOff>572459</xdr:colOff>
      <xdr:row>42</xdr:row>
      <xdr:rowOff>633</xdr:rowOff>
    </xdr:to>
    <xdr:cxnSp macro="">
      <xdr:nvCxnSpPr>
        <xdr:cNvPr id="214" name="213 Conector recto"/>
        <xdr:cNvCxnSpPr/>
      </xdr:nvCxnSpPr>
      <xdr:spPr>
        <a:xfrm>
          <a:off x="11852916" y="9010331"/>
          <a:ext cx="454343" cy="9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152406</xdr:colOff>
      <xdr:row>17</xdr:row>
      <xdr:rowOff>477836</xdr:rowOff>
    </xdr:from>
    <xdr:to>
      <xdr:col>17</xdr:col>
      <xdr:colOff>547694</xdr:colOff>
      <xdr:row>17</xdr:row>
      <xdr:rowOff>482598</xdr:rowOff>
    </xdr:to>
    <xdr:cxnSp macro="">
      <xdr:nvCxnSpPr>
        <xdr:cNvPr id="215" name="214 Conector recto"/>
        <xdr:cNvCxnSpPr/>
      </xdr:nvCxnSpPr>
      <xdr:spPr>
        <a:xfrm>
          <a:off x="11830056" y="4183061"/>
          <a:ext cx="395288" cy="47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20</xdr:row>
      <xdr:rowOff>239711</xdr:rowOff>
    </xdr:from>
    <xdr:to>
      <xdr:col>17</xdr:col>
      <xdr:colOff>671519</xdr:colOff>
      <xdr:row>20</xdr:row>
      <xdr:rowOff>244473</xdr:rowOff>
    </xdr:to>
    <xdr:cxnSp macro="">
      <xdr:nvCxnSpPr>
        <xdr:cNvPr id="216" name="215 Conector recto"/>
        <xdr:cNvCxnSpPr/>
      </xdr:nvCxnSpPr>
      <xdr:spPr>
        <a:xfrm>
          <a:off x="11944356" y="48783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23</xdr:row>
      <xdr:rowOff>239711</xdr:rowOff>
    </xdr:from>
    <xdr:to>
      <xdr:col>17</xdr:col>
      <xdr:colOff>671519</xdr:colOff>
      <xdr:row>23</xdr:row>
      <xdr:rowOff>244473</xdr:rowOff>
    </xdr:to>
    <xdr:cxnSp macro="">
      <xdr:nvCxnSpPr>
        <xdr:cNvPr id="217" name="216 Conector recto"/>
        <xdr:cNvCxnSpPr/>
      </xdr:nvCxnSpPr>
      <xdr:spPr>
        <a:xfrm>
          <a:off x="11944356" y="54689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26</xdr:row>
      <xdr:rowOff>239711</xdr:rowOff>
    </xdr:from>
    <xdr:to>
      <xdr:col>17</xdr:col>
      <xdr:colOff>671519</xdr:colOff>
      <xdr:row>26</xdr:row>
      <xdr:rowOff>244473</xdr:rowOff>
    </xdr:to>
    <xdr:cxnSp macro="">
      <xdr:nvCxnSpPr>
        <xdr:cNvPr id="218" name="217 Conector recto"/>
        <xdr:cNvCxnSpPr/>
      </xdr:nvCxnSpPr>
      <xdr:spPr>
        <a:xfrm>
          <a:off x="11944356" y="60594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29</xdr:row>
      <xdr:rowOff>239711</xdr:rowOff>
    </xdr:from>
    <xdr:to>
      <xdr:col>17</xdr:col>
      <xdr:colOff>671519</xdr:colOff>
      <xdr:row>29</xdr:row>
      <xdr:rowOff>244473</xdr:rowOff>
    </xdr:to>
    <xdr:cxnSp macro="">
      <xdr:nvCxnSpPr>
        <xdr:cNvPr id="219" name="218 Conector recto"/>
        <xdr:cNvCxnSpPr/>
      </xdr:nvCxnSpPr>
      <xdr:spPr>
        <a:xfrm>
          <a:off x="11944356" y="66500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32</xdr:row>
      <xdr:rowOff>239711</xdr:rowOff>
    </xdr:from>
    <xdr:to>
      <xdr:col>17</xdr:col>
      <xdr:colOff>671519</xdr:colOff>
      <xdr:row>32</xdr:row>
      <xdr:rowOff>244473</xdr:rowOff>
    </xdr:to>
    <xdr:cxnSp macro="">
      <xdr:nvCxnSpPr>
        <xdr:cNvPr id="220" name="219 Conector recto"/>
        <xdr:cNvCxnSpPr/>
      </xdr:nvCxnSpPr>
      <xdr:spPr>
        <a:xfrm>
          <a:off x="11944356" y="72405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35</xdr:row>
      <xdr:rowOff>239711</xdr:rowOff>
    </xdr:from>
    <xdr:to>
      <xdr:col>17</xdr:col>
      <xdr:colOff>671519</xdr:colOff>
      <xdr:row>35</xdr:row>
      <xdr:rowOff>244473</xdr:rowOff>
    </xdr:to>
    <xdr:cxnSp macro="">
      <xdr:nvCxnSpPr>
        <xdr:cNvPr id="221" name="220 Conector recto"/>
        <xdr:cNvCxnSpPr/>
      </xdr:nvCxnSpPr>
      <xdr:spPr>
        <a:xfrm>
          <a:off x="11944356" y="78311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38</xdr:row>
      <xdr:rowOff>239711</xdr:rowOff>
    </xdr:from>
    <xdr:to>
      <xdr:col>17</xdr:col>
      <xdr:colOff>671519</xdr:colOff>
      <xdr:row>38</xdr:row>
      <xdr:rowOff>244473</xdr:rowOff>
    </xdr:to>
    <xdr:cxnSp macro="">
      <xdr:nvCxnSpPr>
        <xdr:cNvPr id="222" name="221 Conector recto"/>
        <xdr:cNvCxnSpPr/>
      </xdr:nvCxnSpPr>
      <xdr:spPr>
        <a:xfrm>
          <a:off x="11944356" y="84216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44</xdr:row>
      <xdr:rowOff>239711</xdr:rowOff>
    </xdr:from>
    <xdr:to>
      <xdr:col>17</xdr:col>
      <xdr:colOff>671519</xdr:colOff>
      <xdr:row>44</xdr:row>
      <xdr:rowOff>244473</xdr:rowOff>
    </xdr:to>
    <xdr:cxnSp macro="">
      <xdr:nvCxnSpPr>
        <xdr:cNvPr id="223" name="222 Conector recto"/>
        <xdr:cNvCxnSpPr/>
      </xdr:nvCxnSpPr>
      <xdr:spPr>
        <a:xfrm>
          <a:off x="11944356" y="96027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44</xdr:row>
      <xdr:rowOff>239711</xdr:rowOff>
    </xdr:from>
    <xdr:to>
      <xdr:col>17</xdr:col>
      <xdr:colOff>671519</xdr:colOff>
      <xdr:row>44</xdr:row>
      <xdr:rowOff>244473</xdr:rowOff>
    </xdr:to>
    <xdr:cxnSp macro="">
      <xdr:nvCxnSpPr>
        <xdr:cNvPr id="224" name="223 Conector recto"/>
        <xdr:cNvCxnSpPr/>
      </xdr:nvCxnSpPr>
      <xdr:spPr>
        <a:xfrm>
          <a:off x="11944356" y="96027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0</xdr:colOff>
      <xdr:row>45</xdr:row>
      <xdr:rowOff>0</xdr:rowOff>
    </xdr:from>
    <xdr:ext cx="676275" cy="209550"/>
    <xdr:pic>
      <xdr:nvPicPr>
        <xdr:cNvPr id="225" name="22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9601200"/>
          <a:ext cx="676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209556</xdr:colOff>
      <xdr:row>47</xdr:row>
      <xdr:rowOff>239711</xdr:rowOff>
    </xdr:from>
    <xdr:to>
      <xdr:col>17</xdr:col>
      <xdr:colOff>671519</xdr:colOff>
      <xdr:row>47</xdr:row>
      <xdr:rowOff>244473</xdr:rowOff>
    </xdr:to>
    <xdr:cxnSp macro="">
      <xdr:nvCxnSpPr>
        <xdr:cNvPr id="226" name="225 Conector recto"/>
        <xdr:cNvCxnSpPr/>
      </xdr:nvCxnSpPr>
      <xdr:spPr>
        <a:xfrm>
          <a:off x="11944356" y="101933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47</xdr:row>
      <xdr:rowOff>239711</xdr:rowOff>
    </xdr:from>
    <xdr:to>
      <xdr:col>17</xdr:col>
      <xdr:colOff>671519</xdr:colOff>
      <xdr:row>47</xdr:row>
      <xdr:rowOff>244473</xdr:rowOff>
    </xdr:to>
    <xdr:cxnSp macro="">
      <xdr:nvCxnSpPr>
        <xdr:cNvPr id="227" name="226 Conector recto"/>
        <xdr:cNvCxnSpPr/>
      </xdr:nvCxnSpPr>
      <xdr:spPr>
        <a:xfrm>
          <a:off x="11944356" y="1019333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50</xdr:row>
      <xdr:rowOff>239711</xdr:rowOff>
    </xdr:from>
    <xdr:to>
      <xdr:col>17</xdr:col>
      <xdr:colOff>671519</xdr:colOff>
      <xdr:row>50</xdr:row>
      <xdr:rowOff>244473</xdr:rowOff>
    </xdr:to>
    <xdr:cxnSp macro="">
      <xdr:nvCxnSpPr>
        <xdr:cNvPr id="228" name="227 Conector recto"/>
        <xdr:cNvCxnSpPr/>
      </xdr:nvCxnSpPr>
      <xdr:spPr>
        <a:xfrm>
          <a:off x="11944356" y="107838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50</xdr:row>
      <xdr:rowOff>239711</xdr:rowOff>
    </xdr:from>
    <xdr:to>
      <xdr:col>17</xdr:col>
      <xdr:colOff>671519</xdr:colOff>
      <xdr:row>50</xdr:row>
      <xdr:rowOff>244473</xdr:rowOff>
    </xdr:to>
    <xdr:cxnSp macro="">
      <xdr:nvCxnSpPr>
        <xdr:cNvPr id="229" name="228 Conector recto"/>
        <xdr:cNvCxnSpPr/>
      </xdr:nvCxnSpPr>
      <xdr:spPr>
        <a:xfrm>
          <a:off x="11944356" y="10783886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53</xdr:row>
      <xdr:rowOff>239711</xdr:rowOff>
    </xdr:from>
    <xdr:to>
      <xdr:col>17</xdr:col>
      <xdr:colOff>671519</xdr:colOff>
      <xdr:row>53</xdr:row>
      <xdr:rowOff>244473</xdr:rowOff>
    </xdr:to>
    <xdr:cxnSp macro="">
      <xdr:nvCxnSpPr>
        <xdr:cNvPr id="230" name="229 Conector recto"/>
        <xdr:cNvCxnSpPr/>
      </xdr:nvCxnSpPr>
      <xdr:spPr>
        <a:xfrm>
          <a:off x="11944356" y="1163161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53</xdr:row>
      <xdr:rowOff>239711</xdr:rowOff>
    </xdr:from>
    <xdr:to>
      <xdr:col>17</xdr:col>
      <xdr:colOff>671519</xdr:colOff>
      <xdr:row>53</xdr:row>
      <xdr:rowOff>244473</xdr:rowOff>
    </xdr:to>
    <xdr:cxnSp macro="">
      <xdr:nvCxnSpPr>
        <xdr:cNvPr id="231" name="230 Conector recto"/>
        <xdr:cNvCxnSpPr/>
      </xdr:nvCxnSpPr>
      <xdr:spPr>
        <a:xfrm>
          <a:off x="11944356" y="1163161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56</xdr:row>
      <xdr:rowOff>239711</xdr:rowOff>
    </xdr:from>
    <xdr:to>
      <xdr:col>17</xdr:col>
      <xdr:colOff>671519</xdr:colOff>
      <xdr:row>56</xdr:row>
      <xdr:rowOff>244473</xdr:rowOff>
    </xdr:to>
    <xdr:cxnSp macro="">
      <xdr:nvCxnSpPr>
        <xdr:cNvPr id="232" name="231 Conector recto"/>
        <xdr:cNvCxnSpPr/>
      </xdr:nvCxnSpPr>
      <xdr:spPr>
        <a:xfrm>
          <a:off x="11944356" y="122221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56</xdr:row>
      <xdr:rowOff>239711</xdr:rowOff>
    </xdr:from>
    <xdr:to>
      <xdr:col>17</xdr:col>
      <xdr:colOff>671519</xdr:colOff>
      <xdr:row>56</xdr:row>
      <xdr:rowOff>244473</xdr:rowOff>
    </xdr:to>
    <xdr:cxnSp macro="">
      <xdr:nvCxnSpPr>
        <xdr:cNvPr id="233" name="232 Conector recto"/>
        <xdr:cNvCxnSpPr/>
      </xdr:nvCxnSpPr>
      <xdr:spPr>
        <a:xfrm>
          <a:off x="11944356" y="122221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56</xdr:row>
      <xdr:rowOff>239711</xdr:rowOff>
    </xdr:from>
    <xdr:to>
      <xdr:col>17</xdr:col>
      <xdr:colOff>671519</xdr:colOff>
      <xdr:row>56</xdr:row>
      <xdr:rowOff>244473</xdr:rowOff>
    </xdr:to>
    <xdr:cxnSp macro="">
      <xdr:nvCxnSpPr>
        <xdr:cNvPr id="234" name="233 Conector recto"/>
        <xdr:cNvCxnSpPr/>
      </xdr:nvCxnSpPr>
      <xdr:spPr>
        <a:xfrm>
          <a:off x="11944356" y="122221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56</xdr:row>
      <xdr:rowOff>239711</xdr:rowOff>
    </xdr:from>
    <xdr:to>
      <xdr:col>17</xdr:col>
      <xdr:colOff>671519</xdr:colOff>
      <xdr:row>56</xdr:row>
      <xdr:rowOff>244473</xdr:rowOff>
    </xdr:to>
    <xdr:cxnSp macro="">
      <xdr:nvCxnSpPr>
        <xdr:cNvPr id="235" name="234 Conector recto"/>
        <xdr:cNvCxnSpPr/>
      </xdr:nvCxnSpPr>
      <xdr:spPr>
        <a:xfrm>
          <a:off x="11944356" y="122221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209556</xdr:colOff>
      <xdr:row>56</xdr:row>
      <xdr:rowOff>239711</xdr:rowOff>
    </xdr:from>
    <xdr:to>
      <xdr:col>17</xdr:col>
      <xdr:colOff>671519</xdr:colOff>
      <xdr:row>56</xdr:row>
      <xdr:rowOff>244473</xdr:rowOff>
    </xdr:to>
    <xdr:cxnSp macro="">
      <xdr:nvCxnSpPr>
        <xdr:cNvPr id="236" name="235 Conector recto"/>
        <xdr:cNvCxnSpPr/>
      </xdr:nvCxnSpPr>
      <xdr:spPr>
        <a:xfrm>
          <a:off x="11944356" y="12222161"/>
          <a:ext cx="39528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59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3" max="3" width="10.85546875" customWidth="1"/>
    <col min="4" max="4" width="37.85546875" customWidth="1"/>
  </cols>
  <sheetData>
    <row r="2" spans="3:26" ht="20.25" x14ac:dyDescent="0.2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3:26" ht="15.75" thickBot="1" x14ac:dyDescent="0.3">
      <c r="C3" s="2"/>
      <c r="D3" s="3"/>
      <c r="E3" s="4"/>
      <c r="F3" s="4"/>
      <c r="G3" s="4"/>
      <c r="H3" s="4"/>
      <c r="I3" s="4"/>
      <c r="J3" s="4"/>
      <c r="K3" s="4"/>
      <c r="L3" s="4"/>
      <c r="M3" s="5"/>
      <c r="N3" s="6"/>
      <c r="O3" s="4"/>
      <c r="P3" s="4"/>
      <c r="Q3" s="4"/>
      <c r="R3" s="5"/>
      <c r="S3" s="7"/>
      <c r="T3" s="4"/>
      <c r="U3" s="4"/>
      <c r="V3" s="4"/>
      <c r="W3" s="5"/>
      <c r="X3" s="7"/>
      <c r="Y3" s="6"/>
      <c r="Z3" s="7"/>
    </row>
    <row r="4" spans="3:26" ht="15.75" thickBot="1" x14ac:dyDescent="0.3">
      <c r="C4" s="2"/>
      <c r="D4" s="8" t="s">
        <v>1</v>
      </c>
      <c r="E4" s="9" t="s">
        <v>2</v>
      </c>
      <c r="F4" s="10"/>
      <c r="G4" s="10"/>
      <c r="H4" s="10"/>
      <c r="I4" s="10"/>
      <c r="J4" s="10"/>
      <c r="K4" s="10"/>
      <c r="L4" s="11"/>
      <c r="M4" s="12" t="s">
        <v>3</v>
      </c>
      <c r="N4" s="13" t="s">
        <v>4</v>
      </c>
      <c r="O4" s="14" t="s">
        <v>2</v>
      </c>
      <c r="P4" s="15"/>
      <c r="Q4" s="15"/>
      <c r="R4" s="15"/>
      <c r="S4" s="15"/>
      <c r="T4" s="15"/>
      <c r="U4" s="15"/>
      <c r="V4" s="16"/>
      <c r="W4" s="12" t="s">
        <v>5</v>
      </c>
      <c r="X4" s="12" t="s">
        <v>4</v>
      </c>
      <c r="Y4" s="17" t="s">
        <v>6</v>
      </c>
      <c r="Z4" s="18" t="s">
        <v>4</v>
      </c>
    </row>
    <row r="5" spans="3:26" ht="39" thickBot="1" x14ac:dyDescent="0.3">
      <c r="C5" s="2"/>
      <c r="D5" s="19"/>
      <c r="E5" s="20" t="s">
        <v>7</v>
      </c>
      <c r="F5" s="20" t="s">
        <v>8</v>
      </c>
      <c r="G5" s="20" t="s">
        <v>9</v>
      </c>
      <c r="H5" s="21" t="s">
        <v>10</v>
      </c>
      <c r="I5" s="22" t="s">
        <v>4</v>
      </c>
      <c r="J5" s="20" t="s">
        <v>11</v>
      </c>
      <c r="K5" s="20" t="s">
        <v>12</v>
      </c>
      <c r="L5" s="20" t="s">
        <v>13</v>
      </c>
      <c r="M5" s="23"/>
      <c r="N5" s="24"/>
      <c r="O5" s="20" t="s">
        <v>14</v>
      </c>
      <c r="P5" s="20" t="s">
        <v>15</v>
      </c>
      <c r="Q5" s="25" t="s">
        <v>16</v>
      </c>
      <c r="R5" s="21" t="s">
        <v>17</v>
      </c>
      <c r="S5" s="22" t="s">
        <v>4</v>
      </c>
      <c r="T5" s="26" t="s">
        <v>18</v>
      </c>
      <c r="U5" s="20" t="s">
        <v>19</v>
      </c>
      <c r="V5" s="20" t="s">
        <v>20</v>
      </c>
      <c r="W5" s="23"/>
      <c r="X5" s="23"/>
      <c r="Y5" s="27"/>
      <c r="Z5" s="28"/>
    </row>
    <row r="6" spans="3:26" x14ac:dyDescent="0.25">
      <c r="C6" s="29" t="s">
        <v>21</v>
      </c>
      <c r="D6" s="30" t="s">
        <v>22</v>
      </c>
      <c r="E6" s="31">
        <v>3</v>
      </c>
      <c r="F6" s="32">
        <v>4</v>
      </c>
      <c r="G6" s="33">
        <v>7</v>
      </c>
      <c r="H6" s="34">
        <f>+E6+F6+G6</f>
        <v>14</v>
      </c>
      <c r="I6" s="35">
        <f>H6/H7*100</f>
        <v>1.3207547169811322</v>
      </c>
      <c r="J6" s="31">
        <v>5</v>
      </c>
      <c r="K6" s="32">
        <v>5</v>
      </c>
      <c r="L6" s="31">
        <v>3</v>
      </c>
      <c r="M6" s="34">
        <f>+E6+F6+G6+J6+K6+L6</f>
        <v>27</v>
      </c>
      <c r="N6" s="36">
        <f>M6/M7*1000</f>
        <v>12.250453720508167</v>
      </c>
      <c r="O6" s="37">
        <v>4</v>
      </c>
      <c r="P6" s="32">
        <v>7</v>
      </c>
      <c r="Q6" s="33">
        <v>2</v>
      </c>
      <c r="R6" s="38">
        <v>38</v>
      </c>
      <c r="S6" s="36">
        <f>R6/R7*1000</f>
        <v>34.451495920217589</v>
      </c>
      <c r="T6" s="37">
        <v>1</v>
      </c>
      <c r="U6" s="32">
        <v>2</v>
      </c>
      <c r="V6" s="33">
        <v>6</v>
      </c>
      <c r="W6" s="38">
        <f>SUM(O6:Q6,T6:V6)</f>
        <v>22</v>
      </c>
      <c r="X6" s="39">
        <f>W6/W7*1000</f>
        <v>10.679611650485437</v>
      </c>
      <c r="Y6" s="40">
        <f>+E6+F6+G6+J6+K6+L6+O6+P6+Q6+T6+U6+V6</f>
        <v>49</v>
      </c>
      <c r="Z6" s="36">
        <f>Y6/Y7*1000</f>
        <v>11.49155722326454</v>
      </c>
    </row>
    <row r="7" spans="3:26" ht="15.75" thickBot="1" x14ac:dyDescent="0.3">
      <c r="C7" s="41"/>
      <c r="D7" s="42" t="s">
        <v>23</v>
      </c>
      <c r="E7" s="43">
        <v>399</v>
      </c>
      <c r="F7" s="44">
        <v>315</v>
      </c>
      <c r="G7" s="45">
        <v>346</v>
      </c>
      <c r="H7" s="46">
        <f>+E7+F7+G7</f>
        <v>1060</v>
      </c>
      <c r="I7" s="47"/>
      <c r="J7" s="43">
        <v>345</v>
      </c>
      <c r="K7" s="44">
        <v>415</v>
      </c>
      <c r="L7" s="45">
        <v>384</v>
      </c>
      <c r="M7" s="46">
        <f>+E7+F7+G7+J7+K7+L7</f>
        <v>2204</v>
      </c>
      <c r="N7" s="48"/>
      <c r="O7" s="43">
        <v>394</v>
      </c>
      <c r="P7" s="44">
        <v>369</v>
      </c>
      <c r="Q7" s="45">
        <v>340</v>
      </c>
      <c r="R7" s="49">
        <f>SUM(O7:Q7)</f>
        <v>1103</v>
      </c>
      <c r="S7" s="48"/>
      <c r="T7" s="43">
        <v>327</v>
      </c>
      <c r="U7" s="44">
        <v>340</v>
      </c>
      <c r="V7" s="45">
        <v>290</v>
      </c>
      <c r="W7" s="49">
        <f>SUM(O7:Q7,T7:V7)</f>
        <v>2060</v>
      </c>
      <c r="X7" s="50"/>
      <c r="Y7" s="51">
        <f>+E7+F7+G7+J7+K7+L7+O7+P7+Q7+T7+U7+V7</f>
        <v>4264</v>
      </c>
      <c r="Z7" s="52"/>
    </row>
    <row r="8" spans="3:26" ht="15.75" thickBot="1" x14ac:dyDescent="0.3">
      <c r="C8" s="41"/>
      <c r="D8" s="53"/>
      <c r="E8" s="54"/>
      <c r="F8" s="54"/>
      <c r="G8" s="54"/>
      <c r="H8" s="55"/>
      <c r="I8" s="56"/>
      <c r="J8" s="54"/>
      <c r="K8" s="54"/>
      <c r="L8" s="54"/>
      <c r="M8" s="55"/>
      <c r="N8" s="57"/>
      <c r="O8" s="58"/>
      <c r="P8" s="59"/>
      <c r="Q8" s="60"/>
      <c r="R8" s="56"/>
      <c r="S8" s="61"/>
      <c r="T8" s="58"/>
      <c r="U8" s="59"/>
      <c r="V8" s="60"/>
      <c r="W8" s="56"/>
      <c r="X8" s="62"/>
      <c r="Y8" s="63"/>
      <c r="Z8" s="61"/>
    </row>
    <row r="9" spans="3:26" x14ac:dyDescent="0.25">
      <c r="C9" s="41"/>
      <c r="D9" s="64" t="s">
        <v>24</v>
      </c>
      <c r="E9" s="65">
        <v>0</v>
      </c>
      <c r="F9" s="65">
        <v>1</v>
      </c>
      <c r="G9" s="65">
        <v>2</v>
      </c>
      <c r="H9" s="66">
        <f>+E9+F9+G9</f>
        <v>3</v>
      </c>
      <c r="I9" s="67">
        <f>H9/H10*100</f>
        <v>0.28301886792452829</v>
      </c>
      <c r="J9" s="68">
        <v>2</v>
      </c>
      <c r="K9" s="65">
        <v>1</v>
      </c>
      <c r="L9" s="69">
        <v>0</v>
      </c>
      <c r="M9" s="66">
        <f>+E9+F9+G9+J9+K9+L9</f>
        <v>6</v>
      </c>
      <c r="N9" s="70">
        <f>M9/M10*1000</f>
        <v>2.7223230490018149</v>
      </c>
      <c r="O9" s="65">
        <v>0</v>
      </c>
      <c r="P9" s="65">
        <v>1</v>
      </c>
      <c r="Q9" s="65">
        <v>1</v>
      </c>
      <c r="R9" s="71">
        <f>SUM(O9:Q9)</f>
        <v>2</v>
      </c>
      <c r="S9" s="72" t="e">
        <f>R9/R10*1000</f>
        <v>#DIV/0!</v>
      </c>
      <c r="T9" s="65">
        <v>1</v>
      </c>
      <c r="U9" s="65">
        <v>1</v>
      </c>
      <c r="V9" s="65">
        <v>1</v>
      </c>
      <c r="W9" s="71">
        <f>SUM(O9:Q9,T9:V9)</f>
        <v>5</v>
      </c>
      <c r="X9" s="39">
        <f>W9/W10*1000</f>
        <v>2.4271844660194173</v>
      </c>
      <c r="Y9" s="40">
        <f>+E9+F9+G9+J9+K9+L9+O9+P9+Q9+T9+U9+V9</f>
        <v>11</v>
      </c>
      <c r="Z9" s="36">
        <f>Y9/Y10*1000</f>
        <v>2.5797373358348965</v>
      </c>
    </row>
    <row r="10" spans="3:26" ht="15.75" thickBot="1" x14ac:dyDescent="0.3">
      <c r="C10" s="41"/>
      <c r="D10" s="73" t="s">
        <v>23</v>
      </c>
      <c r="E10" s="74">
        <v>399</v>
      </c>
      <c r="F10" s="74">
        <v>315</v>
      </c>
      <c r="G10" s="74">
        <v>346</v>
      </c>
      <c r="H10" s="75">
        <f>+E10+F10+G10</f>
        <v>1060</v>
      </c>
      <c r="I10" s="76"/>
      <c r="J10" s="74">
        <v>345</v>
      </c>
      <c r="K10" s="74">
        <v>415</v>
      </c>
      <c r="L10" s="74">
        <v>384</v>
      </c>
      <c r="M10" s="75">
        <f>+E10+F10+G10+J10+K10+L10</f>
        <v>2204</v>
      </c>
      <c r="N10" s="52"/>
      <c r="O10" s="74">
        <v>394</v>
      </c>
      <c r="P10" s="74">
        <v>369</v>
      </c>
      <c r="Q10" s="74">
        <v>340</v>
      </c>
      <c r="R10" s="77"/>
      <c r="S10" s="78"/>
      <c r="T10" s="74">
        <v>327</v>
      </c>
      <c r="U10" s="74">
        <v>340</v>
      </c>
      <c r="V10" s="74">
        <v>290</v>
      </c>
      <c r="W10" s="77">
        <f>SUM(O10:Q10,T10:V10)</f>
        <v>2060</v>
      </c>
      <c r="X10" s="50"/>
      <c r="Y10" s="51">
        <f>+E10+F10+G10+J10+K10+L10+O10+P10+Q10+T10+U10+V10</f>
        <v>4264</v>
      </c>
      <c r="Z10" s="52"/>
    </row>
    <row r="11" spans="3:26" ht="15.75" thickBot="1" x14ac:dyDescent="0.3">
      <c r="C11" s="41"/>
      <c r="D11" s="53"/>
      <c r="E11" s="54"/>
      <c r="F11" s="54"/>
      <c r="G11" s="54"/>
      <c r="H11" s="55"/>
      <c r="I11" s="56"/>
      <c r="J11" s="54"/>
      <c r="K11" s="54"/>
      <c r="L11" s="54"/>
      <c r="M11" s="55"/>
      <c r="N11" s="57"/>
      <c r="O11" s="58"/>
      <c r="P11" s="59"/>
      <c r="Q11" s="60"/>
      <c r="R11" s="56"/>
      <c r="S11" s="61"/>
      <c r="T11" s="58"/>
      <c r="U11" s="59"/>
      <c r="V11" s="60"/>
      <c r="W11" s="56"/>
      <c r="X11" s="62"/>
      <c r="Y11" s="55"/>
      <c r="Z11" s="61"/>
    </row>
    <row r="12" spans="3:26" x14ac:dyDescent="0.25">
      <c r="C12" s="41"/>
      <c r="D12" s="64" t="s">
        <v>25</v>
      </c>
      <c r="E12" s="65">
        <v>102</v>
      </c>
      <c r="F12" s="65">
        <v>78</v>
      </c>
      <c r="G12" s="65">
        <v>83</v>
      </c>
      <c r="H12" s="66">
        <f>+E12+F12+G12</f>
        <v>263</v>
      </c>
      <c r="I12" s="67">
        <f>H12/H13*100</f>
        <v>24.60243217960711</v>
      </c>
      <c r="J12" s="68">
        <v>74</v>
      </c>
      <c r="K12" s="65">
        <v>79</v>
      </c>
      <c r="L12" s="69">
        <v>80</v>
      </c>
      <c r="M12" s="66">
        <f>+E12+F12+G12+J12+K12+L12</f>
        <v>496</v>
      </c>
      <c r="N12" s="79">
        <f>M12/M13*100</f>
        <v>22.242152466367713</v>
      </c>
      <c r="O12" s="68">
        <v>72</v>
      </c>
      <c r="P12" s="68">
        <v>86</v>
      </c>
      <c r="Q12" s="65">
        <v>95</v>
      </c>
      <c r="R12" s="71">
        <f>SUM(O12:Q12)</f>
        <v>253</v>
      </c>
      <c r="S12" s="79">
        <f>R12/R13*100</f>
        <v>22.916666666666664</v>
      </c>
      <c r="T12" s="68">
        <v>72</v>
      </c>
      <c r="U12" s="68">
        <v>87</v>
      </c>
      <c r="V12" s="65">
        <v>93</v>
      </c>
      <c r="W12" s="71">
        <f>SUM(T12:V12)</f>
        <v>252</v>
      </c>
      <c r="X12" s="80">
        <f>W12/W13*100</f>
        <v>12.068965517241379</v>
      </c>
      <c r="Y12" s="40">
        <f>+E12+F12+G12+J12+K12+L12+O12+P12+Q12+T12+U12+V12</f>
        <v>1001</v>
      </c>
      <c r="Z12" s="80">
        <f>Y12/Y13*100</f>
        <v>23.182028716998609</v>
      </c>
    </row>
    <row r="13" spans="3:26" ht="15.75" thickBot="1" x14ac:dyDescent="0.3">
      <c r="C13" s="41"/>
      <c r="D13" s="73" t="s">
        <v>26</v>
      </c>
      <c r="E13" s="74">
        <v>402</v>
      </c>
      <c r="F13" s="74">
        <v>320</v>
      </c>
      <c r="G13" s="74">
        <v>347</v>
      </c>
      <c r="H13" s="75">
        <f>+E13+F13+G13</f>
        <v>1069</v>
      </c>
      <c r="I13" s="76"/>
      <c r="J13" s="74">
        <v>349</v>
      </c>
      <c r="K13" s="74">
        <v>420</v>
      </c>
      <c r="L13" s="74">
        <v>392</v>
      </c>
      <c r="M13" s="75">
        <f>+E13+F13+G13+J13+K13+L13</f>
        <v>2230</v>
      </c>
      <c r="N13" s="81"/>
      <c r="O13" s="74">
        <v>400</v>
      </c>
      <c r="P13" s="74">
        <v>377</v>
      </c>
      <c r="Q13" s="74">
        <v>327</v>
      </c>
      <c r="R13" s="77">
        <f>SUM(O13:Q13)</f>
        <v>1104</v>
      </c>
      <c r="S13" s="81"/>
      <c r="T13" s="74">
        <v>327</v>
      </c>
      <c r="U13" s="74">
        <v>342</v>
      </c>
      <c r="V13" s="74">
        <v>315</v>
      </c>
      <c r="W13" s="77">
        <f>SUM(O13:Q13,T13:V13)</f>
        <v>2088</v>
      </c>
      <c r="X13" s="81"/>
      <c r="Y13" s="51">
        <f>+E13+F13+G13+J13+K13+L13+O13+P13+Q13+T13+U13+V13</f>
        <v>4318</v>
      </c>
      <c r="Z13" s="81"/>
    </row>
    <row r="14" spans="3:26" ht="15.75" thickBot="1" x14ac:dyDescent="0.3">
      <c r="C14" s="41"/>
      <c r="D14" s="53"/>
      <c r="E14" s="82"/>
      <c r="F14" s="82"/>
      <c r="G14" s="82"/>
      <c r="H14" s="83"/>
      <c r="I14" s="84"/>
      <c r="J14" s="82"/>
      <c r="K14" s="82"/>
      <c r="L14" s="82"/>
      <c r="M14" s="85"/>
      <c r="N14" s="86"/>
      <c r="O14" s="58"/>
      <c r="P14" s="59"/>
      <c r="Q14" s="60"/>
      <c r="R14" s="87"/>
      <c r="S14" s="88"/>
      <c r="T14" s="58"/>
      <c r="U14" s="59"/>
      <c r="V14" s="60"/>
      <c r="W14" s="89"/>
      <c r="X14" s="90"/>
      <c r="Y14" s="55"/>
      <c r="Z14" s="88"/>
    </row>
    <row r="15" spans="3:26" x14ac:dyDescent="0.25">
      <c r="C15" s="41"/>
      <c r="D15" s="91" t="s">
        <v>27</v>
      </c>
      <c r="E15" s="92">
        <v>0</v>
      </c>
      <c r="F15" s="93">
        <v>0</v>
      </c>
      <c r="G15" s="93">
        <v>0</v>
      </c>
      <c r="H15" s="66">
        <f>+E15+F15+G15</f>
        <v>0</v>
      </c>
      <c r="I15" s="67">
        <f>H15/H16*100</f>
        <v>0</v>
      </c>
      <c r="J15" s="94">
        <v>1</v>
      </c>
      <c r="K15" s="93">
        <v>0</v>
      </c>
      <c r="L15" s="93">
        <v>0</v>
      </c>
      <c r="M15" s="66">
        <f>+E15+F15+G15+J15+K15+L15</f>
        <v>1</v>
      </c>
      <c r="N15" s="72">
        <f>M15/M16*1000</f>
        <v>0.45372050816696913</v>
      </c>
      <c r="O15" s="92">
        <v>0</v>
      </c>
      <c r="P15" s="93">
        <v>0</v>
      </c>
      <c r="Q15" s="93">
        <v>0</v>
      </c>
      <c r="R15" s="95">
        <v>0</v>
      </c>
      <c r="S15" s="72" t="e">
        <f>R15/R16*1000</f>
        <v>#DIV/0!</v>
      </c>
      <c r="T15" s="92">
        <v>0</v>
      </c>
      <c r="U15" s="93">
        <v>0</v>
      </c>
      <c r="V15" s="93">
        <v>0</v>
      </c>
      <c r="W15" s="95">
        <f>SUM(O15:Q15,T15:V15)</f>
        <v>0</v>
      </c>
      <c r="X15" s="96">
        <f>W15/W16*1000</f>
        <v>0</v>
      </c>
      <c r="Y15" s="40">
        <f>+E15+F15+G15+J15+K15+L15+O15+P15+Q15+T15+U15+V15</f>
        <v>1</v>
      </c>
      <c r="Z15" s="96">
        <f>Y15/Y16*1000</f>
        <v>0.23452157598499063</v>
      </c>
    </row>
    <row r="16" spans="3:26" ht="15.75" thickBot="1" x14ac:dyDescent="0.3">
      <c r="C16" s="97"/>
      <c r="D16" s="98" t="s">
        <v>23</v>
      </c>
      <c r="E16" s="74">
        <v>399</v>
      </c>
      <c r="F16" s="74">
        <v>315</v>
      </c>
      <c r="G16" s="74">
        <v>346</v>
      </c>
      <c r="H16" s="75">
        <f>+E16+F16+G16</f>
        <v>1060</v>
      </c>
      <c r="I16" s="76"/>
      <c r="J16" s="74">
        <v>345</v>
      </c>
      <c r="K16" s="74">
        <v>415</v>
      </c>
      <c r="L16" s="74">
        <v>384</v>
      </c>
      <c r="M16" s="75">
        <f>+E16+F16+G16+J16+K16+L16</f>
        <v>2204</v>
      </c>
      <c r="N16" s="78"/>
      <c r="O16" s="74">
        <v>394</v>
      </c>
      <c r="P16" s="74">
        <v>369</v>
      </c>
      <c r="Q16" s="74">
        <v>340</v>
      </c>
      <c r="R16" s="99">
        <v>0</v>
      </c>
      <c r="S16" s="78"/>
      <c r="T16" s="74">
        <v>327</v>
      </c>
      <c r="U16" s="74">
        <v>340</v>
      </c>
      <c r="V16" s="74">
        <v>290</v>
      </c>
      <c r="W16" s="99">
        <f>SUM(O16:Q16,T16:V16)</f>
        <v>2060</v>
      </c>
      <c r="X16" s="78"/>
      <c r="Y16" s="51">
        <f>+E16+F16+G16+J16+K16+L16+O16+P16+Q16+T16+U16+V16</f>
        <v>4264</v>
      </c>
      <c r="Z16" s="78"/>
    </row>
    <row r="17" spans="3:26" ht="15.75" thickBot="1" x14ac:dyDescent="0.3">
      <c r="C17" s="100"/>
      <c r="D17" s="53"/>
      <c r="E17" s="82"/>
      <c r="F17" s="82"/>
      <c r="G17" s="54"/>
      <c r="H17" s="101"/>
      <c r="I17" s="101"/>
      <c r="J17" s="54"/>
      <c r="K17" s="54"/>
      <c r="L17" s="54"/>
      <c r="M17" s="55"/>
      <c r="N17" s="57"/>
      <c r="O17" s="58"/>
      <c r="P17" s="59"/>
      <c r="Q17" s="60"/>
      <c r="R17" s="56"/>
      <c r="S17" s="61"/>
      <c r="T17" s="58"/>
      <c r="U17" s="59"/>
      <c r="V17" s="60"/>
      <c r="W17" s="56"/>
      <c r="X17" s="62"/>
      <c r="Y17" s="55"/>
      <c r="Z17" s="61"/>
    </row>
    <row r="18" spans="3:26" ht="38.25" customHeight="1" x14ac:dyDescent="0.25">
      <c r="C18" s="102" t="s">
        <v>28</v>
      </c>
      <c r="D18" s="103" t="s">
        <v>29</v>
      </c>
      <c r="E18" s="104">
        <f>27+2+19</f>
        <v>48</v>
      </c>
      <c r="F18" s="105">
        <f>36+3+23</f>
        <v>62</v>
      </c>
      <c r="G18" s="105">
        <f>88+2+25</f>
        <v>115</v>
      </c>
      <c r="H18" s="38">
        <f>+E18+F18+G18</f>
        <v>225</v>
      </c>
      <c r="I18" s="35">
        <f>H18/H19*100</f>
        <v>28.662420382165603</v>
      </c>
      <c r="J18" s="104">
        <f>74+2+14</f>
        <v>90</v>
      </c>
      <c r="K18" s="105">
        <f>28+1+36</f>
        <v>65</v>
      </c>
      <c r="L18" s="105">
        <f>17+1+30</f>
        <v>48</v>
      </c>
      <c r="M18" s="34">
        <f>+E18+F18+G18+J18+K18+L18</f>
        <v>428</v>
      </c>
      <c r="N18" s="36">
        <f>M18/M19*100</f>
        <v>21.335992023928217</v>
      </c>
      <c r="O18" s="104">
        <f>19+1+18</f>
        <v>38</v>
      </c>
      <c r="P18" s="105">
        <v>73</v>
      </c>
      <c r="Q18" s="105">
        <v>61</v>
      </c>
      <c r="R18" s="71">
        <f>SUM(O18:Q18)</f>
        <v>172</v>
      </c>
      <c r="S18" s="36">
        <f>R18/R19*100</f>
        <v>23.955431754874652</v>
      </c>
      <c r="T18" s="104">
        <v>147</v>
      </c>
      <c r="U18" s="105">
        <v>110</v>
      </c>
      <c r="V18" s="105">
        <v>42</v>
      </c>
      <c r="W18" s="71">
        <f>SUM(O18:Q18,T18:V18)</f>
        <v>471</v>
      </c>
      <c r="X18" s="39">
        <f>W18/W19*100</f>
        <v>27.886323268206038</v>
      </c>
      <c r="Y18" s="40">
        <f>+E18+F18+G18+J18+K18+L18+O18+P18+Q18+T18+U18+V18</f>
        <v>899</v>
      </c>
      <c r="Z18" s="36">
        <f>Y18/Y19*100</f>
        <v>24.330175913396481</v>
      </c>
    </row>
    <row r="19" spans="3:26" ht="30.75" customHeight="1" thickBot="1" x14ac:dyDescent="0.3">
      <c r="C19" s="106"/>
      <c r="D19" s="73" t="s">
        <v>30</v>
      </c>
      <c r="E19" s="107">
        <v>259</v>
      </c>
      <c r="F19" s="108">
        <v>201</v>
      </c>
      <c r="G19" s="109">
        <v>325</v>
      </c>
      <c r="H19" s="77">
        <f>+E19+F19+G19</f>
        <v>785</v>
      </c>
      <c r="I19" s="76"/>
      <c r="J19" s="110">
        <f>329+14+13</f>
        <v>356</v>
      </c>
      <c r="K19" s="110">
        <f>432+15+21</f>
        <v>468</v>
      </c>
      <c r="L19" s="110">
        <f>347+4+46</f>
        <v>397</v>
      </c>
      <c r="M19" s="75">
        <f>+E19+F19+G19+J19+K19+L19</f>
        <v>2006</v>
      </c>
      <c r="N19" s="52"/>
      <c r="O19" s="110">
        <f>128+0+3+11</f>
        <v>142</v>
      </c>
      <c r="P19" s="110">
        <v>226</v>
      </c>
      <c r="Q19" s="111">
        <v>350</v>
      </c>
      <c r="R19" s="87">
        <f>SUM(O19:Q19)</f>
        <v>718</v>
      </c>
      <c r="S19" s="52"/>
      <c r="T19" s="110">
        <v>337</v>
      </c>
      <c r="U19" s="110">
        <v>322</v>
      </c>
      <c r="V19" s="110">
        <v>312</v>
      </c>
      <c r="W19" s="49">
        <f>SUM(O19:Q19,T19:V19)</f>
        <v>1689</v>
      </c>
      <c r="X19" s="50"/>
      <c r="Y19" s="51">
        <f>+E19+F19+G19+J19+K19+L19+O19+P19+Q19+T19+U19+V19</f>
        <v>3695</v>
      </c>
      <c r="Z19" s="52"/>
    </row>
    <row r="20" spans="3:26" ht="15.75" thickBot="1" x14ac:dyDescent="0.3">
      <c r="C20" s="106"/>
      <c r="D20" s="53"/>
      <c r="E20" s="54"/>
      <c r="F20" s="54"/>
      <c r="G20" s="54"/>
      <c r="H20" s="101"/>
      <c r="I20" s="101"/>
      <c r="J20" s="54"/>
      <c r="K20" s="54"/>
      <c r="L20" s="54"/>
      <c r="M20" s="112"/>
      <c r="N20" s="57"/>
      <c r="O20" s="58"/>
      <c r="P20" s="59"/>
      <c r="Q20" s="113"/>
      <c r="R20" s="114"/>
      <c r="S20" s="61"/>
      <c r="T20" s="58"/>
      <c r="U20" s="59"/>
      <c r="V20" s="113"/>
      <c r="W20" s="115"/>
      <c r="X20" s="62"/>
      <c r="Y20" s="55"/>
      <c r="Z20" s="61"/>
    </row>
    <row r="21" spans="3:26" x14ac:dyDescent="0.25">
      <c r="C21" s="106"/>
      <c r="D21" s="30" t="s">
        <v>31</v>
      </c>
      <c r="E21" s="37">
        <v>9</v>
      </c>
      <c r="F21" s="32">
        <v>15</v>
      </c>
      <c r="G21" s="33">
        <v>6</v>
      </c>
      <c r="H21" s="38">
        <f>+E21+F21+G21</f>
        <v>30</v>
      </c>
      <c r="I21" s="35">
        <f>H21/H22*100</f>
        <v>34.883720930232556</v>
      </c>
      <c r="J21" s="31">
        <v>2</v>
      </c>
      <c r="K21" s="32">
        <v>4</v>
      </c>
      <c r="L21" s="31">
        <v>5</v>
      </c>
      <c r="M21" s="38">
        <f>+J21+K21+L21</f>
        <v>11</v>
      </c>
      <c r="N21" s="36">
        <f>M21/M22*100</f>
        <v>8.7301587301587293</v>
      </c>
      <c r="O21" s="69">
        <v>4</v>
      </c>
      <c r="P21" s="65">
        <v>1</v>
      </c>
      <c r="Q21" s="116">
        <v>6</v>
      </c>
      <c r="R21" s="38">
        <f>+O21+P21+Q21</f>
        <v>11</v>
      </c>
      <c r="S21" s="117">
        <f>R21/R22*100</f>
        <v>34.375</v>
      </c>
      <c r="T21" s="69">
        <v>6</v>
      </c>
      <c r="U21" s="65">
        <v>8</v>
      </c>
      <c r="V21" s="116">
        <v>3</v>
      </c>
      <c r="W21" s="38">
        <f>+T21+U21+V21</f>
        <v>17</v>
      </c>
      <c r="X21" s="39">
        <f>W21/W22*100</f>
        <v>22.368421052631579</v>
      </c>
      <c r="Y21" s="40">
        <f>+E21+F21+G21+J21+K21+L21+O21+P21+Q21+T21+U21+V21</f>
        <v>69</v>
      </c>
      <c r="Z21" s="36">
        <f>Y21/Y22*100</f>
        <v>34.158415841584159</v>
      </c>
    </row>
    <row r="22" spans="3:26" ht="15.75" thickBot="1" x14ac:dyDescent="0.3">
      <c r="C22" s="118"/>
      <c r="D22" s="42" t="s">
        <v>32</v>
      </c>
      <c r="E22" s="119">
        <v>28</v>
      </c>
      <c r="F22" s="119">
        <v>34</v>
      </c>
      <c r="G22" s="119">
        <v>24</v>
      </c>
      <c r="H22" s="49">
        <f>+E22+F22+G22</f>
        <v>86</v>
      </c>
      <c r="I22" s="47"/>
      <c r="J22" s="120">
        <v>16</v>
      </c>
      <c r="K22" s="119">
        <v>16</v>
      </c>
      <c r="L22" s="121">
        <v>8</v>
      </c>
      <c r="M22" s="46">
        <f>+E22+F22+G22+J22+K22+L22</f>
        <v>126</v>
      </c>
      <c r="N22" s="52"/>
      <c r="O22" s="45">
        <v>8</v>
      </c>
      <c r="P22" s="122">
        <v>12</v>
      </c>
      <c r="Q22" s="123">
        <v>12</v>
      </c>
      <c r="R22" s="77">
        <f>SUM(O22:Q22)</f>
        <v>32</v>
      </c>
      <c r="S22" s="124"/>
      <c r="T22" s="45">
        <v>20</v>
      </c>
      <c r="U22" s="122">
        <v>12</v>
      </c>
      <c r="V22" s="123">
        <v>12</v>
      </c>
      <c r="W22" s="49">
        <f>SUM(O22:Q22,T22:V22)</f>
        <v>76</v>
      </c>
      <c r="X22" s="50"/>
      <c r="Y22" s="51">
        <f>+E22+F22+G22+J22+K22+L22+O22+P22+Q22+T22+U22+V22</f>
        <v>202</v>
      </c>
      <c r="Z22" s="52"/>
    </row>
    <row r="23" spans="3:26" ht="15.75" thickBot="1" x14ac:dyDescent="0.3">
      <c r="C23" s="100"/>
      <c r="D23" s="53"/>
      <c r="E23" s="82"/>
      <c r="F23" s="82"/>
      <c r="G23" s="82"/>
      <c r="H23" s="125"/>
      <c r="I23" s="126"/>
      <c r="J23" s="82"/>
      <c r="K23" s="82"/>
      <c r="L23" s="82"/>
      <c r="M23" s="83"/>
      <c r="N23" s="86"/>
      <c r="O23" s="127"/>
      <c r="P23" s="128"/>
      <c r="Q23" s="129"/>
      <c r="R23" s="87"/>
      <c r="S23" s="88"/>
      <c r="T23" s="127"/>
      <c r="U23" s="128"/>
      <c r="V23" s="129"/>
      <c r="W23" s="87"/>
      <c r="X23" s="90"/>
      <c r="Y23" s="55"/>
      <c r="Z23" s="88"/>
    </row>
    <row r="24" spans="3:26" x14ac:dyDescent="0.25">
      <c r="C24" s="102" t="s">
        <v>33</v>
      </c>
      <c r="D24" s="30" t="s">
        <v>34</v>
      </c>
      <c r="E24" s="37">
        <v>43</v>
      </c>
      <c r="F24" s="32">
        <v>36</v>
      </c>
      <c r="G24" s="33">
        <v>45</v>
      </c>
      <c r="H24" s="38">
        <f>+E24+F24+G24</f>
        <v>124</v>
      </c>
      <c r="I24" s="35">
        <f>H24/H25*100</f>
        <v>3.992273019961365</v>
      </c>
      <c r="J24" s="31">
        <v>1</v>
      </c>
      <c r="K24" s="32">
        <v>0</v>
      </c>
      <c r="L24" s="31">
        <v>0</v>
      </c>
      <c r="M24" s="34">
        <f>+E24+F24+G24+J24+K24+L24</f>
        <v>125</v>
      </c>
      <c r="N24" s="36">
        <f>M24/M25*1000</f>
        <v>39.783577339274345</v>
      </c>
      <c r="O24" s="31">
        <v>11</v>
      </c>
      <c r="P24" s="32">
        <v>16</v>
      </c>
      <c r="Q24" s="130">
        <v>12</v>
      </c>
      <c r="R24" s="38">
        <f>+O24+P24+Q24</f>
        <v>39</v>
      </c>
      <c r="S24" s="36">
        <f>R24/R25*1000</f>
        <v>21.570796460176989</v>
      </c>
      <c r="T24" s="31">
        <v>9</v>
      </c>
      <c r="U24" s="32">
        <v>6</v>
      </c>
      <c r="V24" s="130">
        <v>10</v>
      </c>
      <c r="W24" s="71">
        <f>SUM(O24:Q24,T24:V24)</f>
        <v>64</v>
      </c>
      <c r="X24" s="39">
        <f>W24/W25*1000</f>
        <v>20.434227330779056</v>
      </c>
      <c r="Y24" s="40">
        <f>+E24+F24+G24+J24+K24+L24+O24+P24+Q24+T24+U24+V24</f>
        <v>189</v>
      </c>
      <c r="Z24" s="36">
        <f>Y24/Y25*100</f>
        <v>3.0124322601211349</v>
      </c>
    </row>
    <row r="25" spans="3:26" ht="15.75" thickBot="1" x14ac:dyDescent="0.3">
      <c r="C25" s="106"/>
      <c r="D25" s="42" t="s">
        <v>35</v>
      </c>
      <c r="E25" s="122">
        <v>1082</v>
      </c>
      <c r="F25" s="122">
        <v>1116</v>
      </c>
      <c r="G25" s="122">
        <v>908</v>
      </c>
      <c r="H25" s="49">
        <f>+E25+F25+G25</f>
        <v>3106</v>
      </c>
      <c r="I25" s="47"/>
      <c r="J25" s="43">
        <v>15</v>
      </c>
      <c r="K25" s="122">
        <v>13</v>
      </c>
      <c r="L25" s="45">
        <v>8</v>
      </c>
      <c r="M25" s="46">
        <f>+E25+F25+G25+J25+K25+L25</f>
        <v>3142</v>
      </c>
      <c r="N25" s="48"/>
      <c r="O25" s="43">
        <v>584</v>
      </c>
      <c r="P25" s="122">
        <v>591</v>
      </c>
      <c r="Q25" s="45">
        <v>633</v>
      </c>
      <c r="R25" s="49">
        <f>SUM(O25:Q25)</f>
        <v>1808</v>
      </c>
      <c r="S25" s="52"/>
      <c r="T25" s="74">
        <v>488</v>
      </c>
      <c r="U25" s="108">
        <v>491</v>
      </c>
      <c r="V25" s="131">
        <v>345</v>
      </c>
      <c r="W25" s="49">
        <f>SUM(O25:Q25,T25:V25)</f>
        <v>3132</v>
      </c>
      <c r="X25" s="50"/>
      <c r="Y25" s="51">
        <f>+E25+F25+G25+J25+K25+L25+O25+P25+Q25+T25+U25+V25</f>
        <v>6274</v>
      </c>
      <c r="Z25" s="52"/>
    </row>
    <row r="26" spans="3:26" ht="15.75" thickBot="1" x14ac:dyDescent="0.3">
      <c r="C26" s="106"/>
      <c r="D26" s="53"/>
      <c r="E26" s="82"/>
      <c r="F26" s="82"/>
      <c r="G26" s="82"/>
      <c r="H26" s="125"/>
      <c r="I26" s="126"/>
      <c r="J26" s="82"/>
      <c r="K26" s="82"/>
      <c r="L26" s="82"/>
      <c r="M26" s="85"/>
      <c r="N26" s="132"/>
      <c r="O26" s="82"/>
      <c r="P26" s="82"/>
      <c r="Q26" s="133"/>
      <c r="R26" s="87"/>
      <c r="S26" s="88"/>
      <c r="T26" s="82"/>
      <c r="U26" s="82"/>
      <c r="V26" s="133"/>
      <c r="W26" s="134"/>
      <c r="X26" s="90"/>
      <c r="Y26" s="55"/>
      <c r="Z26" s="88"/>
    </row>
    <row r="27" spans="3:26" x14ac:dyDescent="0.25">
      <c r="C27" s="106"/>
      <c r="D27" s="30" t="s">
        <v>36</v>
      </c>
      <c r="E27" s="37">
        <v>3</v>
      </c>
      <c r="F27" s="32">
        <v>11</v>
      </c>
      <c r="G27" s="33">
        <v>6</v>
      </c>
      <c r="H27" s="38">
        <f>+E27+F27+G27</f>
        <v>20</v>
      </c>
      <c r="I27" s="35">
        <f>H27/H28*100</f>
        <v>0.52314935914203509</v>
      </c>
      <c r="J27" s="31">
        <v>8</v>
      </c>
      <c r="K27" s="32">
        <v>6</v>
      </c>
      <c r="L27" s="31">
        <v>8</v>
      </c>
      <c r="M27" s="34">
        <f>+E27+F27+G27+J27+K27+L27</f>
        <v>42</v>
      </c>
      <c r="N27" s="36">
        <f>M27/M28*100</f>
        <v>0.56104728827144001</v>
      </c>
      <c r="O27" s="31">
        <v>11</v>
      </c>
      <c r="P27" s="32">
        <v>4</v>
      </c>
      <c r="Q27" s="130">
        <v>4</v>
      </c>
      <c r="R27" s="38">
        <f>+O27+P27+Q27</f>
        <v>19</v>
      </c>
      <c r="S27" s="36">
        <f>R27/R28*100</f>
        <v>0.48137826197111727</v>
      </c>
      <c r="T27" s="31">
        <v>7</v>
      </c>
      <c r="U27" s="32">
        <v>6</v>
      </c>
      <c r="V27" s="130">
        <v>11</v>
      </c>
      <c r="W27" s="71">
        <f>SUM(O27:Q27,T27:V27)</f>
        <v>43</v>
      </c>
      <c r="X27" s="39">
        <f>W27/W28*100</f>
        <v>0.55757261410788383</v>
      </c>
      <c r="Y27" s="40">
        <f>+E27+F27+G27+J27+K27+L27+O27+P27+Q27+T27+U27+V27</f>
        <v>85</v>
      </c>
      <c r="Z27" s="36">
        <f>Y27/Y28*100</f>
        <v>0.5592841163310962</v>
      </c>
    </row>
    <row r="28" spans="3:26" ht="15.75" thickBot="1" x14ac:dyDescent="0.3">
      <c r="C28" s="106"/>
      <c r="D28" s="42" t="s">
        <v>37</v>
      </c>
      <c r="E28" s="122">
        <v>1267</v>
      </c>
      <c r="F28" s="122">
        <v>1208</v>
      </c>
      <c r="G28" s="122">
        <v>1348</v>
      </c>
      <c r="H28" s="49">
        <f>+E28+F28+G28</f>
        <v>3823</v>
      </c>
      <c r="I28" s="47"/>
      <c r="J28" s="43">
        <v>1203</v>
      </c>
      <c r="K28" s="122">
        <v>1279</v>
      </c>
      <c r="L28" s="45">
        <v>1181</v>
      </c>
      <c r="M28" s="46">
        <f>+E28+F28+G28+J28+K28+L28</f>
        <v>7486</v>
      </c>
      <c r="N28" s="48"/>
      <c r="O28" s="43">
        <v>1176</v>
      </c>
      <c r="P28" s="122">
        <v>1203</v>
      </c>
      <c r="Q28" s="45">
        <v>1568</v>
      </c>
      <c r="R28" s="49">
        <f>SUM(O28:Q28)</f>
        <v>3947</v>
      </c>
      <c r="S28" s="48"/>
      <c r="T28" s="43">
        <v>1318</v>
      </c>
      <c r="U28" s="122">
        <v>1238</v>
      </c>
      <c r="V28" s="45">
        <v>1209</v>
      </c>
      <c r="W28" s="49">
        <f>SUM(O28:Q28,T28:V28)</f>
        <v>7712</v>
      </c>
      <c r="X28" s="50"/>
      <c r="Y28" s="51">
        <f>+E28+F28+G28+J28+K28+L28+O28+P28+Q28+T28+U28+V28</f>
        <v>15198</v>
      </c>
      <c r="Z28" s="52"/>
    </row>
    <row r="29" spans="3:26" ht="15.75" thickBot="1" x14ac:dyDescent="0.3">
      <c r="C29" s="106"/>
      <c r="D29" s="53"/>
      <c r="E29" s="82"/>
      <c r="F29" s="82"/>
      <c r="G29" s="82"/>
      <c r="H29" s="125"/>
      <c r="I29" s="126"/>
      <c r="J29" s="82"/>
      <c r="K29" s="82"/>
      <c r="L29" s="82"/>
      <c r="M29" s="85"/>
      <c r="N29" s="132"/>
      <c r="O29" s="82"/>
      <c r="P29" s="82"/>
      <c r="Q29" s="133"/>
      <c r="R29" s="87"/>
      <c r="S29" s="88"/>
      <c r="T29" s="82"/>
      <c r="U29" s="82"/>
      <c r="V29" s="133"/>
      <c r="W29" s="134"/>
      <c r="X29" s="90"/>
      <c r="Y29" s="55"/>
      <c r="Z29" s="88"/>
    </row>
    <row r="30" spans="3:26" x14ac:dyDescent="0.25">
      <c r="C30" s="106"/>
      <c r="D30" s="30" t="s">
        <v>38</v>
      </c>
      <c r="E30" s="37">
        <v>1</v>
      </c>
      <c r="F30" s="32">
        <v>4</v>
      </c>
      <c r="G30" s="33">
        <v>3</v>
      </c>
      <c r="H30" s="38">
        <f>+E30+F30+G30</f>
        <v>8</v>
      </c>
      <c r="I30" s="35">
        <f>H30/H31*100</f>
        <v>0.75258701787394167</v>
      </c>
      <c r="J30" s="31">
        <v>3</v>
      </c>
      <c r="K30" s="32">
        <v>4</v>
      </c>
      <c r="L30" s="31">
        <v>2</v>
      </c>
      <c r="M30" s="34">
        <f>+E30+F30+G30+J30+K30+L30</f>
        <v>17</v>
      </c>
      <c r="N30" s="36">
        <f>M30/M31*1000</f>
        <v>8.0990948070509781</v>
      </c>
      <c r="O30" s="37">
        <v>2</v>
      </c>
      <c r="P30" s="31">
        <v>2</v>
      </c>
      <c r="Q30" s="135">
        <v>1</v>
      </c>
      <c r="R30" s="38">
        <f>+O30+P30+Q30</f>
        <v>5</v>
      </c>
      <c r="S30" s="36">
        <f>R30/R31*1000</f>
        <v>4.9358341559723593</v>
      </c>
      <c r="T30" s="37">
        <v>1</v>
      </c>
      <c r="U30" s="31">
        <v>3</v>
      </c>
      <c r="V30" s="135">
        <v>4</v>
      </c>
      <c r="W30" s="71">
        <f>SUM(O30:Q30,T30:V30)</f>
        <v>13</v>
      </c>
      <c r="X30" s="39">
        <f>W30/W31*1000</f>
        <v>6.5032516258129069</v>
      </c>
      <c r="Y30" s="40">
        <f>+E30+F30+G30+J30+K30+L30+O30+P30+Q30+T30+U30+V30</f>
        <v>30</v>
      </c>
      <c r="Z30" s="36">
        <f>Y30/Y31*1000</f>
        <v>7.3206442166910692</v>
      </c>
    </row>
    <row r="31" spans="3:26" ht="15.75" thickBot="1" x14ac:dyDescent="0.3">
      <c r="C31" s="118"/>
      <c r="D31" s="42" t="s">
        <v>39</v>
      </c>
      <c r="E31" s="122">
        <v>368</v>
      </c>
      <c r="F31" s="122">
        <v>322</v>
      </c>
      <c r="G31" s="122">
        <v>373</v>
      </c>
      <c r="H31" s="49">
        <f>+E31+F31+G31</f>
        <v>1063</v>
      </c>
      <c r="I31" s="47"/>
      <c r="J31" s="43">
        <v>324</v>
      </c>
      <c r="K31" s="122">
        <v>333</v>
      </c>
      <c r="L31" s="45">
        <v>379</v>
      </c>
      <c r="M31" s="46">
        <f>+E31+F31+G31+J31+K31+L31</f>
        <v>2099</v>
      </c>
      <c r="N31" s="48"/>
      <c r="O31" s="122">
        <v>364</v>
      </c>
      <c r="P31" s="44">
        <v>347</v>
      </c>
      <c r="Q31" s="45">
        <v>302</v>
      </c>
      <c r="R31" s="49">
        <f>SUM(O31:Q31)</f>
        <v>1013</v>
      </c>
      <c r="S31" s="48"/>
      <c r="T31" s="122">
        <v>333</v>
      </c>
      <c r="U31" s="44">
        <v>299</v>
      </c>
      <c r="V31" s="122">
        <v>354</v>
      </c>
      <c r="W31" s="49">
        <f>SUM(O31:Q31,T31:V31)</f>
        <v>1999</v>
      </c>
      <c r="X31" s="50"/>
      <c r="Y31" s="51">
        <f>+E31+F31+G31+J31+K31+L31+O31+P31+Q31+T31+U31+V31</f>
        <v>4098</v>
      </c>
      <c r="Z31" s="52"/>
    </row>
    <row r="32" spans="3:26" ht="15.75" thickBot="1" x14ac:dyDescent="0.3">
      <c r="C32" s="100"/>
      <c r="D32" s="53"/>
      <c r="E32" s="82"/>
      <c r="F32" s="82"/>
      <c r="G32" s="82"/>
      <c r="H32" s="125"/>
      <c r="I32" s="126"/>
      <c r="J32" s="82"/>
      <c r="K32" s="82"/>
      <c r="L32" s="82"/>
      <c r="M32" s="83"/>
      <c r="N32" s="132"/>
      <c r="O32" s="127"/>
      <c r="P32" s="128"/>
      <c r="Q32" s="136"/>
      <c r="R32" s="87"/>
      <c r="S32" s="88"/>
      <c r="T32" s="127"/>
      <c r="U32" s="128"/>
      <c r="V32" s="136"/>
      <c r="W32" s="137"/>
      <c r="X32" s="90"/>
      <c r="Y32" s="55"/>
      <c r="Z32" s="88"/>
    </row>
    <row r="33" spans="3:26" x14ac:dyDescent="0.25">
      <c r="C33" s="102" t="s">
        <v>40</v>
      </c>
      <c r="D33" s="64" t="s">
        <v>41</v>
      </c>
      <c r="E33" s="65">
        <v>204</v>
      </c>
      <c r="F33" s="65">
        <v>226</v>
      </c>
      <c r="G33" s="65">
        <v>251</v>
      </c>
      <c r="H33" s="71">
        <f>+E33+F33+G33</f>
        <v>681</v>
      </c>
      <c r="I33" s="67">
        <f>H33/H34*100</f>
        <v>0.64914019903153242</v>
      </c>
      <c r="J33" s="68">
        <v>189</v>
      </c>
      <c r="K33" s="65">
        <v>262</v>
      </c>
      <c r="L33" s="69">
        <v>208</v>
      </c>
      <c r="M33" s="66">
        <f>+E33+F33+G33+J33+K33+L33</f>
        <v>1340</v>
      </c>
      <c r="N33" s="70">
        <f>M33/M34*100</f>
        <v>0.61812679902575829</v>
      </c>
      <c r="O33" s="68">
        <v>40</v>
      </c>
      <c r="P33" s="65">
        <v>231</v>
      </c>
      <c r="Q33" s="69">
        <v>324</v>
      </c>
      <c r="R33" s="71">
        <f>+O33+P33+Q33</f>
        <v>595</v>
      </c>
      <c r="S33" s="70">
        <f>R33/R34*100</f>
        <v>0.64804225889015954</v>
      </c>
      <c r="T33" s="68">
        <v>410</v>
      </c>
      <c r="U33" s="65">
        <v>355</v>
      </c>
      <c r="V33" s="69">
        <v>228</v>
      </c>
      <c r="W33" s="71">
        <f>SUM(O33:Q33,T33:V33)</f>
        <v>1588</v>
      </c>
      <c r="X33" s="39">
        <f>W33/W34*100</f>
        <v>0.79244680426364333</v>
      </c>
      <c r="Y33" s="40">
        <f>+E33+F33+G33+J33+K33+L33+O33+P33+Q33+T33+U33+V33</f>
        <v>2928</v>
      </c>
      <c r="Z33" s="36">
        <f>Y33/Y34*100</f>
        <v>0.70186204383761297</v>
      </c>
    </row>
    <row r="34" spans="3:26" ht="15.75" thickBot="1" x14ac:dyDescent="0.3">
      <c r="C34" s="106"/>
      <c r="D34" s="73" t="s">
        <v>42</v>
      </c>
      <c r="E34" s="107">
        <v>35173</v>
      </c>
      <c r="F34" s="108">
        <v>32672</v>
      </c>
      <c r="G34" s="109">
        <v>37063</v>
      </c>
      <c r="H34" s="77">
        <f>+E34+F34+G34</f>
        <v>104908</v>
      </c>
      <c r="I34" s="76"/>
      <c r="J34" s="74">
        <v>34012</v>
      </c>
      <c r="K34" s="108">
        <v>39779</v>
      </c>
      <c r="L34" s="74">
        <v>38085</v>
      </c>
      <c r="M34" s="75">
        <f>+E34+F34+G34+J34+K34+L34</f>
        <v>216784</v>
      </c>
      <c r="N34" s="52"/>
      <c r="O34" s="74">
        <v>23096</v>
      </c>
      <c r="P34" s="108">
        <v>30196</v>
      </c>
      <c r="Q34" s="131">
        <v>38523</v>
      </c>
      <c r="R34" s="77">
        <f>SUM(O34:Q34)</f>
        <v>91815</v>
      </c>
      <c r="S34" s="52"/>
      <c r="T34" s="74">
        <v>39472</v>
      </c>
      <c r="U34" s="108">
        <v>36901</v>
      </c>
      <c r="V34" s="131">
        <v>32204</v>
      </c>
      <c r="W34" s="49">
        <f>SUM(O34:Q34,T34:V34)</f>
        <v>200392</v>
      </c>
      <c r="X34" s="50"/>
      <c r="Y34" s="51">
        <f>+E34+F34+G34+J34+K34+L34+O34+P34+Q34+T34+U34+V34</f>
        <v>417176</v>
      </c>
      <c r="Z34" s="52"/>
    </row>
    <row r="35" spans="3:26" ht="15.75" thickBot="1" x14ac:dyDescent="0.3">
      <c r="C35" s="106"/>
      <c r="D35" s="53"/>
      <c r="E35" s="54"/>
      <c r="F35" s="54"/>
      <c r="G35" s="54"/>
      <c r="H35" s="125"/>
      <c r="I35" s="126"/>
      <c r="J35" s="54"/>
      <c r="K35" s="54"/>
      <c r="L35" s="54"/>
      <c r="M35" s="85"/>
      <c r="N35" s="132"/>
      <c r="O35" s="82"/>
      <c r="P35" s="138"/>
      <c r="Q35" s="139"/>
      <c r="R35" s="87"/>
      <c r="S35" s="88"/>
      <c r="T35" s="82"/>
      <c r="U35" s="138"/>
      <c r="V35" s="139"/>
      <c r="W35" s="134"/>
      <c r="X35" s="90"/>
      <c r="Y35" s="112"/>
      <c r="Z35" s="88"/>
    </row>
    <row r="36" spans="3:26" x14ac:dyDescent="0.25">
      <c r="C36" s="106"/>
      <c r="D36" s="30" t="s">
        <v>43</v>
      </c>
      <c r="E36" s="37">
        <v>203</v>
      </c>
      <c r="F36" s="32">
        <v>187</v>
      </c>
      <c r="G36" s="33">
        <v>302</v>
      </c>
      <c r="H36" s="38">
        <f>+E36+F36+G36</f>
        <v>692</v>
      </c>
      <c r="I36" s="35">
        <f>H36/H37*100</f>
        <v>0.6596255766957716</v>
      </c>
      <c r="J36" s="31">
        <v>253</v>
      </c>
      <c r="K36" s="32">
        <v>221</v>
      </c>
      <c r="L36" s="31">
        <v>271</v>
      </c>
      <c r="M36" s="34">
        <f>+E36+F36+G36+J36+K36+L36</f>
        <v>1437</v>
      </c>
      <c r="N36" s="36">
        <f>M36/M37*100</f>
        <v>0.66287179865672741</v>
      </c>
      <c r="O36" s="31">
        <v>174</v>
      </c>
      <c r="P36" s="32">
        <v>227</v>
      </c>
      <c r="Q36" s="130">
        <v>233</v>
      </c>
      <c r="R36" s="38">
        <f>+O36+P36+Q36</f>
        <v>634</v>
      </c>
      <c r="S36" s="36">
        <f>R36/R37*100</f>
        <v>0.69051897838043896</v>
      </c>
      <c r="T36" s="31">
        <v>246</v>
      </c>
      <c r="U36" s="32">
        <v>354</v>
      </c>
      <c r="V36" s="130">
        <v>188</v>
      </c>
      <c r="W36" s="71">
        <f>SUM(O36:Q36,T36:V36)</f>
        <v>1422</v>
      </c>
      <c r="X36" s="39">
        <f>W36/W37*100</f>
        <v>0.70960916603457225</v>
      </c>
      <c r="Y36" s="40">
        <f>+E36+F36+G36+J36+K36+L36+O36+P36+Q36+T36+U36+V36</f>
        <v>2859</v>
      </c>
      <c r="Z36" s="36">
        <f>Y36/Y37*100</f>
        <v>0.68532226206684954</v>
      </c>
    </row>
    <row r="37" spans="3:26" ht="15.75" thickBot="1" x14ac:dyDescent="0.3">
      <c r="C37" s="106"/>
      <c r="D37" s="73" t="s">
        <v>44</v>
      </c>
      <c r="E37" s="107">
        <v>35173</v>
      </c>
      <c r="F37" s="108">
        <v>32672</v>
      </c>
      <c r="G37" s="109">
        <v>37063</v>
      </c>
      <c r="H37" s="77">
        <f>+E37+F37+G37</f>
        <v>104908</v>
      </c>
      <c r="I37" s="76"/>
      <c r="J37" s="107">
        <v>34012</v>
      </c>
      <c r="K37" s="108">
        <v>39779</v>
      </c>
      <c r="L37" s="74">
        <v>38085</v>
      </c>
      <c r="M37" s="75">
        <f>+E37+F37+G37+J37+K37+L37</f>
        <v>216784</v>
      </c>
      <c r="N37" s="52"/>
      <c r="O37" s="74">
        <v>23096</v>
      </c>
      <c r="P37" s="108">
        <v>30196</v>
      </c>
      <c r="Q37" s="131">
        <v>38523</v>
      </c>
      <c r="R37" s="77">
        <f>SUM(O37:Q37)</f>
        <v>91815</v>
      </c>
      <c r="S37" s="52"/>
      <c r="T37" s="74">
        <v>39472</v>
      </c>
      <c r="U37" s="108">
        <v>36901</v>
      </c>
      <c r="V37" s="131">
        <v>32204</v>
      </c>
      <c r="W37" s="49">
        <f>SUM(O37:Q37,T37:V37)</f>
        <v>200392</v>
      </c>
      <c r="X37" s="50"/>
      <c r="Y37" s="51">
        <f>+E37+F37+G37+J37+K37+L37+O37+P37+Q37+T37+U37+V37</f>
        <v>417176</v>
      </c>
      <c r="Z37" s="52"/>
    </row>
    <row r="38" spans="3:26" ht="15.75" thickBot="1" x14ac:dyDescent="0.3">
      <c r="C38" s="106"/>
      <c r="D38" s="53"/>
      <c r="E38" s="82"/>
      <c r="F38" s="82"/>
      <c r="G38" s="82"/>
      <c r="H38" s="125"/>
      <c r="I38" s="126"/>
      <c r="J38" s="82"/>
      <c r="K38" s="82"/>
      <c r="L38" s="82"/>
      <c r="M38" s="85"/>
      <c r="N38" s="132"/>
      <c r="O38" s="82"/>
      <c r="P38" s="128"/>
      <c r="Q38" s="133"/>
      <c r="R38" s="87"/>
      <c r="S38" s="88"/>
      <c r="T38" s="82"/>
      <c r="U38" s="128"/>
      <c r="V38" s="133"/>
      <c r="W38" s="134"/>
      <c r="X38" s="90"/>
      <c r="Y38" s="55"/>
      <c r="Z38" s="88"/>
    </row>
    <row r="39" spans="3:26" x14ac:dyDescent="0.25">
      <c r="C39" s="106"/>
      <c r="D39" s="30" t="s">
        <v>45</v>
      </c>
      <c r="E39" s="37">
        <v>549</v>
      </c>
      <c r="F39" s="32">
        <v>507</v>
      </c>
      <c r="G39" s="33">
        <v>547</v>
      </c>
      <c r="H39" s="38">
        <f>+E39+F39+G39</f>
        <v>1603</v>
      </c>
      <c r="I39" s="35">
        <f>H39/H40*100</f>
        <v>1.1290243060691219</v>
      </c>
      <c r="J39" s="31">
        <v>438</v>
      </c>
      <c r="K39" s="32">
        <v>537</v>
      </c>
      <c r="L39" s="31">
        <v>476</v>
      </c>
      <c r="M39" s="34">
        <f>+E39+F39+G39+J39+K39+L39</f>
        <v>3054</v>
      </c>
      <c r="N39" s="36">
        <f>M39/M40*100</f>
        <v>1.05045918893819</v>
      </c>
      <c r="O39" s="31">
        <v>342</v>
      </c>
      <c r="P39" s="32">
        <v>518</v>
      </c>
      <c r="Q39" s="130">
        <v>586</v>
      </c>
      <c r="R39" s="38">
        <f>SUM(O39:Q39)</f>
        <v>1446</v>
      </c>
      <c r="S39" s="36">
        <f>R39/R40*100</f>
        <v>1.1965147164690404</v>
      </c>
      <c r="T39" s="31">
        <v>685</v>
      </c>
      <c r="U39" s="32">
        <v>619</v>
      </c>
      <c r="V39" s="130">
        <v>625</v>
      </c>
      <c r="W39" s="71">
        <f>SUM(O39:Q39,T39:V39)</f>
        <v>3375</v>
      </c>
      <c r="X39" s="39">
        <f>W39/W40*100</f>
        <v>1.2939958592132506</v>
      </c>
      <c r="Y39" s="40">
        <f>+E39+F39+G39+J39+K39+L39+O39+P39+Q39+T39+U39+V39</f>
        <v>6429</v>
      </c>
      <c r="Z39" s="36">
        <f>Y39/Y40*100</f>
        <v>1.1656241501223823</v>
      </c>
    </row>
    <row r="40" spans="3:26" ht="15.75" thickBot="1" x14ac:dyDescent="0.3">
      <c r="C40" s="118"/>
      <c r="D40" s="73" t="s">
        <v>46</v>
      </c>
      <c r="E40" s="107">
        <v>47840</v>
      </c>
      <c r="F40" s="108">
        <v>44038</v>
      </c>
      <c r="G40" s="109">
        <v>50103</v>
      </c>
      <c r="H40" s="77">
        <f>+E40+F40+G40</f>
        <v>141981</v>
      </c>
      <c r="I40" s="76"/>
      <c r="J40" s="74">
        <v>45748</v>
      </c>
      <c r="K40" s="108">
        <v>52705</v>
      </c>
      <c r="L40" s="74">
        <v>50296</v>
      </c>
      <c r="M40" s="75">
        <f>+E40+F40+G40+J40+K40+L40</f>
        <v>290730</v>
      </c>
      <c r="N40" s="52"/>
      <c r="O40" s="74">
        <v>31211</v>
      </c>
      <c r="P40" s="108">
        <v>39248</v>
      </c>
      <c r="Q40" s="131">
        <v>50392</v>
      </c>
      <c r="R40" s="77">
        <f>SUM(O40:Q40)</f>
        <v>120851</v>
      </c>
      <c r="S40" s="52"/>
      <c r="T40" s="74">
        <v>51253</v>
      </c>
      <c r="U40" s="108">
        <v>47710</v>
      </c>
      <c r="V40" s="131">
        <v>41006</v>
      </c>
      <c r="W40" s="49">
        <f>SUM(O40:Q40,T40:V40)</f>
        <v>260820</v>
      </c>
      <c r="X40" s="50"/>
      <c r="Y40" s="51">
        <f>+E40+F40+G40+J40+K40+L40+O40+P40+Q40+T40+U40+V40</f>
        <v>551550</v>
      </c>
      <c r="Z40" s="52"/>
    </row>
    <row r="41" spans="3:26" ht="15.75" thickBot="1" x14ac:dyDescent="0.3">
      <c r="C41" s="100"/>
      <c r="D41" s="53"/>
      <c r="E41" s="82"/>
      <c r="F41" s="82"/>
      <c r="G41" s="82"/>
      <c r="H41" s="125"/>
      <c r="I41" s="126"/>
      <c r="J41" s="82"/>
      <c r="K41" s="82"/>
      <c r="L41" s="82"/>
      <c r="M41" s="83"/>
      <c r="N41" s="86"/>
      <c r="O41" s="127"/>
      <c r="P41" s="128"/>
      <c r="Q41" s="129"/>
      <c r="R41" s="87"/>
      <c r="S41" s="88"/>
      <c r="T41" s="127"/>
      <c r="U41" s="128"/>
      <c r="V41" s="129"/>
      <c r="W41" s="87"/>
      <c r="X41" s="90"/>
      <c r="Y41" s="55"/>
      <c r="Z41" s="88"/>
    </row>
    <row r="42" spans="3:26" x14ac:dyDescent="0.25">
      <c r="C42" s="102" t="s">
        <v>47</v>
      </c>
      <c r="D42" s="30" t="s">
        <v>48</v>
      </c>
      <c r="E42" s="37">
        <v>23714</v>
      </c>
      <c r="F42" s="32">
        <v>21232</v>
      </c>
      <c r="G42" s="33">
        <v>24158</v>
      </c>
      <c r="H42" s="38">
        <f>+E42+F42+G42</f>
        <v>69104</v>
      </c>
      <c r="I42" s="35">
        <f>H42/H43*100</f>
        <v>364.58794977313499</v>
      </c>
      <c r="J42" s="31">
        <v>22490</v>
      </c>
      <c r="K42" s="32">
        <v>23902</v>
      </c>
      <c r="L42" s="31">
        <v>22393</v>
      </c>
      <c r="M42" s="34">
        <f>+E42+F42+G42+J42+K42+L42</f>
        <v>137889</v>
      </c>
      <c r="N42" s="36">
        <f>M42/M43</f>
        <v>3.702115663426945</v>
      </c>
      <c r="O42" s="31">
        <v>8683</v>
      </c>
      <c r="P42" s="32">
        <v>15902</v>
      </c>
      <c r="Q42" s="130">
        <v>22436</v>
      </c>
      <c r="R42" s="38">
        <f>+O42+P42+Q42</f>
        <v>47021</v>
      </c>
      <c r="S42" s="36">
        <f>R42/R43</f>
        <v>2.9054003954522987</v>
      </c>
      <c r="T42" s="31">
        <v>22781</v>
      </c>
      <c r="U42" s="32">
        <v>20394</v>
      </c>
      <c r="V42" s="130">
        <v>18596</v>
      </c>
      <c r="W42" s="71">
        <f>SUM(O42:Q42,T42:V42)</f>
        <v>108792</v>
      </c>
      <c r="X42" s="39">
        <f>W42/W43</f>
        <v>3.142914921276903</v>
      </c>
      <c r="Y42" s="40">
        <f>+E42+F42+G42+J42+K42+L42+O42+P42+Q42+T42+U42+V42</f>
        <v>246681</v>
      </c>
      <c r="Z42" s="36">
        <f>Y42/Y43</f>
        <v>3.4327521186735503</v>
      </c>
    </row>
    <row r="43" spans="3:26" ht="15.75" thickBot="1" x14ac:dyDescent="0.3">
      <c r="C43" s="106"/>
      <c r="D43" s="73" t="s">
        <v>49</v>
      </c>
      <c r="E43" s="107">
        <v>6528</v>
      </c>
      <c r="F43" s="108">
        <v>5821</v>
      </c>
      <c r="G43" s="109">
        <v>6605</v>
      </c>
      <c r="H43" s="77">
        <f>+E43+F43+G43</f>
        <v>18954</v>
      </c>
      <c r="I43" s="76"/>
      <c r="J43" s="74">
        <v>5882</v>
      </c>
      <c r="K43" s="108">
        <v>6479</v>
      </c>
      <c r="L43" s="74">
        <v>5931</v>
      </c>
      <c r="M43" s="75">
        <f>+E43+F43+G43+J43+K43+L43</f>
        <v>37246</v>
      </c>
      <c r="N43" s="52"/>
      <c r="O43" s="74">
        <v>3590</v>
      </c>
      <c r="P43" s="108">
        <v>5728</v>
      </c>
      <c r="Q43" s="131">
        <v>6866</v>
      </c>
      <c r="R43" s="77">
        <f>SUM(O43:Q43)</f>
        <v>16184</v>
      </c>
      <c r="S43" s="52"/>
      <c r="T43" s="74">
        <v>6749</v>
      </c>
      <c r="U43" s="108">
        <v>6030</v>
      </c>
      <c r="V43" s="131">
        <v>5652</v>
      </c>
      <c r="W43" s="49">
        <f>SUM(O43:Q43,T43:V43)</f>
        <v>34615</v>
      </c>
      <c r="X43" s="50"/>
      <c r="Y43" s="140">
        <f>+E43+F43+G43+J43+K43+L43+O43+P43+Q43+T43+U43+V43</f>
        <v>71861</v>
      </c>
      <c r="Z43" s="52"/>
    </row>
    <row r="44" spans="3:26" ht="15.75" thickBot="1" x14ac:dyDescent="0.3">
      <c r="C44" s="106"/>
      <c r="D44" s="53"/>
      <c r="E44" s="82"/>
      <c r="F44" s="82"/>
      <c r="G44" s="82"/>
      <c r="H44" s="125"/>
      <c r="I44" s="126"/>
      <c r="J44" s="82"/>
      <c r="K44" s="82"/>
      <c r="L44" s="82"/>
      <c r="M44" s="85"/>
      <c r="N44" s="132"/>
      <c r="O44" s="82"/>
      <c r="P44" s="128"/>
      <c r="Q44" s="133"/>
      <c r="R44" s="87"/>
      <c r="S44" s="88"/>
      <c r="T44" s="82"/>
      <c r="U44" s="128"/>
      <c r="V44" s="133"/>
      <c r="W44" s="134"/>
      <c r="X44" s="90"/>
      <c r="Y44" s="112"/>
      <c r="Z44" s="88"/>
    </row>
    <row r="45" spans="3:26" x14ac:dyDescent="0.25">
      <c r="C45" s="106"/>
      <c r="D45" s="30" t="s">
        <v>50</v>
      </c>
      <c r="E45" s="37">
        <v>98</v>
      </c>
      <c r="F45" s="32">
        <v>75</v>
      </c>
      <c r="G45" s="33">
        <v>91</v>
      </c>
      <c r="H45" s="38">
        <f>+E45+F45+G45</f>
        <v>264</v>
      </c>
      <c r="I45" s="35">
        <f>H45/H46*100</f>
        <v>11.886537595677622</v>
      </c>
      <c r="J45" s="31">
        <v>69</v>
      </c>
      <c r="K45" s="32">
        <v>85</v>
      </c>
      <c r="L45" s="31">
        <v>85</v>
      </c>
      <c r="M45" s="34">
        <f>+E45+F45+G45+J45+K45+L45</f>
        <v>503</v>
      </c>
      <c r="N45" s="36">
        <f>M45/M46*100</f>
        <v>11.619311619311619</v>
      </c>
      <c r="O45" s="31">
        <v>89</v>
      </c>
      <c r="P45" s="32">
        <v>45</v>
      </c>
      <c r="Q45" s="130">
        <v>86</v>
      </c>
      <c r="R45" s="38">
        <f>SUM(O45:Q45)</f>
        <v>220</v>
      </c>
      <c r="S45" s="36">
        <f>R45/R46*100</f>
        <v>15.363128491620111</v>
      </c>
      <c r="T45" s="31">
        <v>27</v>
      </c>
      <c r="U45" s="32">
        <v>23</v>
      </c>
      <c r="V45" s="130">
        <v>36</v>
      </c>
      <c r="W45" s="71">
        <f>SUM(O45:Q45,T45:V45)</f>
        <v>306</v>
      </c>
      <c r="X45" s="39">
        <f>W45/W46*100</f>
        <v>10.109018830525272</v>
      </c>
      <c r="Y45" s="40">
        <f>+E45+F45+G45+J45+K45+L45+O45+P45+Q45+T45+U45+V45</f>
        <v>809</v>
      </c>
      <c r="Z45" s="36">
        <f>Y45/Y46*100</f>
        <v>10.997824904839588</v>
      </c>
    </row>
    <row r="46" spans="3:26" ht="15.75" thickBot="1" x14ac:dyDescent="0.3">
      <c r="C46" s="106"/>
      <c r="D46" s="42" t="s">
        <v>51</v>
      </c>
      <c r="E46" s="122">
        <v>724</v>
      </c>
      <c r="F46" s="122">
        <v>704</v>
      </c>
      <c r="G46" s="122">
        <v>793</v>
      </c>
      <c r="H46" s="49">
        <f>+E46+F46+G46</f>
        <v>2221</v>
      </c>
      <c r="I46" s="47"/>
      <c r="J46" s="43">
        <v>609</v>
      </c>
      <c r="K46" s="122">
        <v>807</v>
      </c>
      <c r="L46" s="45">
        <v>692</v>
      </c>
      <c r="M46" s="46">
        <f>+E46+F46+G46+J46+K46+L46</f>
        <v>4329</v>
      </c>
      <c r="N46" s="52"/>
      <c r="O46" s="44">
        <v>365</v>
      </c>
      <c r="P46" s="122">
        <v>434</v>
      </c>
      <c r="Q46" s="141">
        <v>633</v>
      </c>
      <c r="R46" s="77">
        <f>SUM(O46:Q46)</f>
        <v>1432</v>
      </c>
      <c r="S46" s="52"/>
      <c r="T46" s="44">
        <v>531</v>
      </c>
      <c r="U46" s="122">
        <v>546</v>
      </c>
      <c r="V46" s="141">
        <v>518</v>
      </c>
      <c r="W46" s="49">
        <f>SUM(O46:Q46,T46:V46)</f>
        <v>3027</v>
      </c>
      <c r="X46" s="50"/>
      <c r="Y46" s="51">
        <f>+E46+F46+G46+J46+K46+L46+O46+P46+Q46+T46+U46+V46</f>
        <v>7356</v>
      </c>
      <c r="Z46" s="52"/>
    </row>
    <row r="47" spans="3:26" ht="15.75" thickBot="1" x14ac:dyDescent="0.3">
      <c r="C47" s="106"/>
      <c r="D47" s="53"/>
      <c r="E47" s="82"/>
      <c r="F47" s="82"/>
      <c r="G47" s="82"/>
      <c r="H47" s="125"/>
      <c r="I47" s="126"/>
      <c r="J47" s="82"/>
      <c r="K47" s="82"/>
      <c r="L47" s="82"/>
      <c r="M47" s="85"/>
      <c r="N47" s="132"/>
      <c r="O47" s="82"/>
      <c r="P47" s="128"/>
      <c r="Q47" s="133"/>
      <c r="R47" s="87"/>
      <c r="S47" s="88"/>
      <c r="T47" s="82"/>
      <c r="U47" s="128"/>
      <c r="V47" s="133"/>
      <c r="W47" s="134"/>
      <c r="X47" s="90"/>
      <c r="Y47" s="55"/>
      <c r="Z47" s="88"/>
    </row>
    <row r="48" spans="3:26" x14ac:dyDescent="0.25">
      <c r="C48" s="106"/>
      <c r="D48" s="30" t="s">
        <v>52</v>
      </c>
      <c r="E48" s="37">
        <v>74</v>
      </c>
      <c r="F48" s="32">
        <v>71</v>
      </c>
      <c r="G48" s="33">
        <v>81</v>
      </c>
      <c r="H48" s="38">
        <f>+E48+F48+G48</f>
        <v>226</v>
      </c>
      <c r="I48" s="35">
        <f>H48/H49*100</f>
        <v>8.2271568984346573</v>
      </c>
      <c r="J48" s="31">
        <v>57</v>
      </c>
      <c r="K48" s="32">
        <v>70</v>
      </c>
      <c r="L48" s="31">
        <v>77</v>
      </c>
      <c r="M48" s="34">
        <f>+E48+F48+G48+J48+K48+L48</f>
        <v>430</v>
      </c>
      <c r="N48" s="36">
        <f>M48/M49*100</f>
        <v>7.9555966697502312</v>
      </c>
      <c r="O48" s="31">
        <v>39</v>
      </c>
      <c r="P48" s="32">
        <v>21</v>
      </c>
      <c r="Q48" s="130">
        <v>59</v>
      </c>
      <c r="R48" s="38">
        <f>SUM(O48:Q48)</f>
        <v>119</v>
      </c>
      <c r="S48" s="36">
        <f>R48/R49*100</f>
        <v>5.891089108910891</v>
      </c>
      <c r="T48" s="31">
        <v>108</v>
      </c>
      <c r="U48" s="32">
        <v>58</v>
      </c>
      <c r="V48" s="130">
        <v>52</v>
      </c>
      <c r="W48" s="71">
        <f>SUM(O48:Q48,T48:V48)</f>
        <v>337</v>
      </c>
      <c r="X48" s="39">
        <f>W48/W49*100</f>
        <v>7.9182330827067675</v>
      </c>
      <c r="Y48" s="40">
        <f>+E48+F48+G48+J48+K48+L48+O48+P48+Q48+T48+U48+V48</f>
        <v>767</v>
      </c>
      <c r="Z48" s="36">
        <f>Y48/Y49*100</f>
        <v>7.9391367353276054</v>
      </c>
    </row>
    <row r="49" spans="3:26" ht="15.75" thickBot="1" x14ac:dyDescent="0.3">
      <c r="C49" s="118"/>
      <c r="D49" s="42" t="s">
        <v>53</v>
      </c>
      <c r="E49" s="122">
        <v>907</v>
      </c>
      <c r="F49" s="122">
        <v>870</v>
      </c>
      <c r="G49" s="122">
        <v>970</v>
      </c>
      <c r="H49" s="49">
        <f>+E49+F49+G49</f>
        <v>2747</v>
      </c>
      <c r="I49" s="47"/>
      <c r="J49" s="43">
        <v>775</v>
      </c>
      <c r="K49" s="122">
        <v>1020</v>
      </c>
      <c r="L49" s="45">
        <v>863</v>
      </c>
      <c r="M49" s="46">
        <f>+E49+F49+G49+J49+K49+L49</f>
        <v>5405</v>
      </c>
      <c r="N49" s="48"/>
      <c r="O49" s="43">
        <v>534</v>
      </c>
      <c r="P49" s="122">
        <v>685</v>
      </c>
      <c r="Q49" s="45">
        <v>801</v>
      </c>
      <c r="R49" s="49">
        <f>SUM(O49:Q49)</f>
        <v>2020</v>
      </c>
      <c r="S49" s="48"/>
      <c r="T49" s="43">
        <v>767</v>
      </c>
      <c r="U49" s="122">
        <v>742</v>
      </c>
      <c r="V49" s="45">
        <v>727</v>
      </c>
      <c r="W49" s="49">
        <f>SUM(O49:Q49,T49:V49)</f>
        <v>4256</v>
      </c>
      <c r="X49" s="50"/>
      <c r="Y49" s="51">
        <f>+E49+F49+G49+J49+K49+L49+O49+P49+Q49+T49+U49+V49</f>
        <v>9661</v>
      </c>
      <c r="Z49" s="52"/>
    </row>
    <row r="50" spans="3:26" ht="15.75" thickBot="1" x14ac:dyDescent="0.3">
      <c r="C50" s="100"/>
      <c r="D50" s="73"/>
      <c r="E50" s="74"/>
      <c r="F50" s="74"/>
      <c r="G50" s="74"/>
      <c r="H50" s="142"/>
      <c r="I50" s="143"/>
      <c r="J50" s="74"/>
      <c r="K50" s="74"/>
      <c r="L50" s="74"/>
      <c r="M50" s="75"/>
      <c r="N50" s="144"/>
      <c r="O50" s="127"/>
      <c r="P50" s="128"/>
      <c r="Q50" s="129"/>
      <c r="R50" s="87"/>
      <c r="S50" s="88"/>
      <c r="T50" s="127"/>
      <c r="U50" s="128"/>
      <c r="V50" s="129"/>
      <c r="W50" s="77"/>
      <c r="X50" s="145"/>
      <c r="Y50" s="146"/>
      <c r="Z50" s="147"/>
    </row>
    <row r="51" spans="3:26" x14ac:dyDescent="0.25">
      <c r="C51" s="102" t="s">
        <v>54</v>
      </c>
      <c r="D51" s="53" t="s">
        <v>55</v>
      </c>
      <c r="E51" s="148">
        <v>8</v>
      </c>
      <c r="F51" s="149">
        <v>7</v>
      </c>
      <c r="G51" s="149">
        <v>7</v>
      </c>
      <c r="H51" s="87">
        <f>+E51+F51+G51</f>
        <v>22</v>
      </c>
      <c r="I51" s="150">
        <f>H51/H52*100</f>
        <v>0.36018336607727569</v>
      </c>
      <c r="J51" s="151">
        <v>8</v>
      </c>
      <c r="K51" s="151">
        <v>12</v>
      </c>
      <c r="L51" s="151">
        <v>8</v>
      </c>
      <c r="M51" s="83">
        <f>+E51+F51+G51+J51+K51+L51</f>
        <v>50</v>
      </c>
      <c r="N51" s="152">
        <f>M51/M52*100</f>
        <v>0.4092992796332679</v>
      </c>
      <c r="O51" s="153">
        <v>0</v>
      </c>
      <c r="P51" s="154">
        <v>9</v>
      </c>
      <c r="Q51" s="155">
        <v>40</v>
      </c>
      <c r="R51" s="38"/>
      <c r="S51" s="152">
        <f>R51/R52*100</f>
        <v>0</v>
      </c>
      <c r="T51" s="153">
        <v>20</v>
      </c>
      <c r="U51" s="154">
        <v>30</v>
      </c>
      <c r="V51" s="155">
        <v>12</v>
      </c>
      <c r="W51" s="137">
        <f>SUM(O51:Q51,T51:V51)</f>
        <v>111</v>
      </c>
      <c r="X51" s="156">
        <f>W51/W52*100</f>
        <v>0.90864440078585462</v>
      </c>
      <c r="Y51" s="40">
        <f>+E51+F51+G51+J51+K51+L51+O51+P51+Q51+T51+U51+V51</f>
        <v>161</v>
      </c>
      <c r="Z51" s="152">
        <f>Y51/Y52*100</f>
        <v>0.65897184020956123</v>
      </c>
    </row>
    <row r="52" spans="3:26" ht="15.75" thickBot="1" x14ac:dyDescent="0.3">
      <c r="C52" s="118"/>
      <c r="D52" s="53" t="s">
        <v>56</v>
      </c>
      <c r="E52" s="148">
        <v>2036</v>
      </c>
      <c r="F52" s="148">
        <v>2036</v>
      </c>
      <c r="G52" s="148">
        <v>2036</v>
      </c>
      <c r="H52" s="87">
        <f>+E52+F52+G52</f>
        <v>6108</v>
      </c>
      <c r="I52" s="157"/>
      <c r="J52" s="148">
        <v>2036</v>
      </c>
      <c r="K52" s="148">
        <v>2036</v>
      </c>
      <c r="L52" s="148">
        <v>2036</v>
      </c>
      <c r="M52" s="83">
        <f>+E52+F52+G52+J52+K52+L52</f>
        <v>12216</v>
      </c>
      <c r="N52" s="158"/>
      <c r="O52" s="148">
        <v>2036</v>
      </c>
      <c r="P52" s="148">
        <v>2036</v>
      </c>
      <c r="Q52" s="148">
        <v>2036</v>
      </c>
      <c r="R52" s="87">
        <f>SUM(O52:Q52)</f>
        <v>6108</v>
      </c>
      <c r="S52" s="158"/>
      <c r="T52" s="148">
        <v>2036</v>
      </c>
      <c r="U52" s="148">
        <v>2036</v>
      </c>
      <c r="V52" s="148">
        <v>2036</v>
      </c>
      <c r="W52" s="137">
        <f>SUM(O52:Q52,T52:V52)</f>
        <v>12216</v>
      </c>
      <c r="X52" s="159"/>
      <c r="Y52" s="160">
        <f>+E52+F52+G52+J52+K52+L52+O52+P52+Q52+T52+U52+V52</f>
        <v>24432</v>
      </c>
      <c r="Z52" s="158"/>
    </row>
    <row r="53" spans="3:26" ht="15.75" thickBot="1" x14ac:dyDescent="0.3">
      <c r="C53" s="100"/>
      <c r="D53" s="30"/>
      <c r="E53" s="161"/>
      <c r="F53" s="161"/>
      <c r="G53" s="161"/>
      <c r="H53" s="162"/>
      <c r="I53" s="163"/>
      <c r="J53" s="161"/>
      <c r="K53" s="161"/>
      <c r="L53" s="161"/>
      <c r="M53" s="164"/>
      <c r="N53" s="165"/>
      <c r="O53" s="161"/>
      <c r="P53" s="166"/>
      <c r="Q53" s="167"/>
      <c r="R53" s="168"/>
      <c r="S53" s="169"/>
      <c r="T53" s="161"/>
      <c r="U53" s="166"/>
      <c r="V53" s="167"/>
      <c r="W53" s="170"/>
      <c r="X53" s="171"/>
      <c r="Y53" s="172"/>
      <c r="Z53" s="169"/>
    </row>
    <row r="54" spans="3:26" x14ac:dyDescent="0.25">
      <c r="C54" s="102" t="s">
        <v>57</v>
      </c>
      <c r="D54" s="30" t="s">
        <v>58</v>
      </c>
      <c r="E54" s="127">
        <v>32966</v>
      </c>
      <c r="F54" s="128">
        <v>30497</v>
      </c>
      <c r="G54" s="129">
        <v>31772</v>
      </c>
      <c r="H54" s="87">
        <f>+E54+F54+G54</f>
        <v>95235</v>
      </c>
      <c r="I54" s="150">
        <f>H54/H55*100</f>
        <v>67.075876349652418</v>
      </c>
      <c r="J54" s="82">
        <v>31484</v>
      </c>
      <c r="K54" s="128">
        <v>30956</v>
      </c>
      <c r="L54" s="82">
        <v>24832</v>
      </c>
      <c r="M54" s="83">
        <f>+E54+F54+G54+J54+K54+L54</f>
        <v>182507</v>
      </c>
      <c r="N54" s="152">
        <f>M54/M55*100</f>
        <v>62.77542737247618</v>
      </c>
      <c r="O54" s="82">
        <v>20052</v>
      </c>
      <c r="P54" s="128">
        <v>22586</v>
      </c>
      <c r="Q54" s="133">
        <v>24135</v>
      </c>
      <c r="R54" s="87">
        <f>SUM(O54:Q54)</f>
        <v>66773</v>
      </c>
      <c r="S54" s="152">
        <f>R54/R55*100</f>
        <v>55.25233552059975</v>
      </c>
      <c r="T54" s="82">
        <v>29630</v>
      </c>
      <c r="U54" s="128">
        <v>28455</v>
      </c>
      <c r="V54" s="133">
        <v>29402</v>
      </c>
      <c r="W54" s="137">
        <f>SUM(O54:Q54,T54:V54)</f>
        <v>154260</v>
      </c>
      <c r="X54" s="156">
        <f>W54/W55*100</f>
        <v>59.144237405106971</v>
      </c>
      <c r="Y54" s="40">
        <f>+E54+F54+G54+J54+K54+L54+O54+P54+Q54+T54+U54+V54</f>
        <v>336767</v>
      </c>
      <c r="Z54" s="152">
        <f>Y54/Y55*100</f>
        <v>61.058290272867374</v>
      </c>
    </row>
    <row r="55" spans="3:26" ht="15.75" thickBot="1" x14ac:dyDescent="0.3">
      <c r="C55" s="118"/>
      <c r="D55" s="73" t="s">
        <v>59</v>
      </c>
      <c r="E55" s="127">
        <v>47840</v>
      </c>
      <c r="F55" s="173">
        <v>44038</v>
      </c>
      <c r="G55" s="174">
        <v>50103</v>
      </c>
      <c r="H55" s="87">
        <f>+E55+F55+G55</f>
        <v>141981</v>
      </c>
      <c r="I55" s="157"/>
      <c r="J55" s="82">
        <v>45748</v>
      </c>
      <c r="K55" s="173">
        <v>52705</v>
      </c>
      <c r="L55" s="82">
        <v>50296</v>
      </c>
      <c r="M55" s="83">
        <f>+E55+F55+G55+J55+K55+L55</f>
        <v>290730</v>
      </c>
      <c r="N55" s="158"/>
      <c r="O55" s="74">
        <v>31211</v>
      </c>
      <c r="P55" s="108">
        <v>39248</v>
      </c>
      <c r="Q55" s="131">
        <v>50392</v>
      </c>
      <c r="R55" s="87">
        <f>SUM(O55:Q55)</f>
        <v>120851</v>
      </c>
      <c r="S55" s="158"/>
      <c r="T55" s="74">
        <v>51253</v>
      </c>
      <c r="U55" s="108">
        <v>47710</v>
      </c>
      <c r="V55" s="131">
        <v>41006</v>
      </c>
      <c r="W55" s="137">
        <f>SUM(O55:Q55,T55:V55)</f>
        <v>260820</v>
      </c>
      <c r="X55" s="159"/>
      <c r="Y55" s="160">
        <f>+E55+F55+G55+J55+K55+L55+O55+P55+Q55+T55+U55+V55</f>
        <v>551550</v>
      </c>
      <c r="Z55" s="158"/>
    </row>
    <row r="56" spans="3:26" ht="15.75" thickBot="1" x14ac:dyDescent="0.3">
      <c r="C56" s="175"/>
      <c r="D56" s="53"/>
      <c r="E56" s="31"/>
      <c r="F56" s="31"/>
      <c r="G56" s="31"/>
      <c r="H56" s="176"/>
      <c r="I56" s="177"/>
      <c r="J56" s="31"/>
      <c r="K56" s="31"/>
      <c r="L56" s="31"/>
      <c r="M56" s="34"/>
      <c r="N56" s="178"/>
      <c r="O56" s="127"/>
      <c r="P56" s="128"/>
      <c r="Q56" s="129"/>
      <c r="R56" s="87"/>
      <c r="S56" s="88"/>
      <c r="T56" s="127"/>
      <c r="U56" s="128"/>
      <c r="V56" s="129"/>
      <c r="W56" s="38"/>
      <c r="X56" s="179"/>
      <c r="Y56" s="180"/>
      <c r="Z56" s="181"/>
    </row>
    <row r="57" spans="3:26" x14ac:dyDescent="0.25">
      <c r="C57" s="182" t="s">
        <v>60</v>
      </c>
      <c r="D57" s="64" t="s">
        <v>61</v>
      </c>
      <c r="E57" s="183">
        <v>0</v>
      </c>
      <c r="F57" s="184">
        <v>0</v>
      </c>
      <c r="G57" s="185">
        <v>0</v>
      </c>
      <c r="H57" s="38">
        <f>+E57+F57+G57</f>
        <v>0</v>
      </c>
      <c r="I57" s="35">
        <f>H57/H58*100</f>
        <v>0</v>
      </c>
      <c r="J57" s="186">
        <v>0</v>
      </c>
      <c r="K57" s="187">
        <v>0</v>
      </c>
      <c r="L57" s="188">
        <v>2</v>
      </c>
      <c r="M57" s="34">
        <f>+E57+F57+G57+J57+K57+L57</f>
        <v>2</v>
      </c>
      <c r="N57" s="36">
        <f>M57/M58*100</f>
        <v>25</v>
      </c>
      <c r="O57" s="184">
        <v>0</v>
      </c>
      <c r="P57" s="187">
        <v>8</v>
      </c>
      <c r="Q57" s="184">
        <v>7</v>
      </c>
      <c r="R57" s="38">
        <f>SUM(O57:Q57)</f>
        <v>15</v>
      </c>
      <c r="S57" s="36">
        <f>R57/R58*100</f>
        <v>68.181818181818173</v>
      </c>
      <c r="T57" s="184">
        <v>3</v>
      </c>
      <c r="U57" s="187">
        <v>4</v>
      </c>
      <c r="V57" s="184">
        <v>8</v>
      </c>
      <c r="W57" s="38">
        <f>SUM(O57:Q57,T57:V57)</f>
        <v>30</v>
      </c>
      <c r="X57" s="39">
        <f>W57/W58*100</f>
        <v>96.774193548387103</v>
      </c>
      <c r="Y57" s="40">
        <f>+E57+F57+G57+J57+K57+L57+O57+P57+Q57+T57+U57+V57</f>
        <v>32</v>
      </c>
      <c r="Z57" s="36">
        <f>Y57/Y58*100</f>
        <v>82.051282051282044</v>
      </c>
    </row>
    <row r="58" spans="3:26" ht="15.75" thickBot="1" x14ac:dyDescent="0.3">
      <c r="C58" s="189"/>
      <c r="D58" s="42" t="s">
        <v>62</v>
      </c>
      <c r="E58" s="190">
        <v>0</v>
      </c>
      <c r="F58" s="191">
        <v>1</v>
      </c>
      <c r="G58" s="192">
        <v>0</v>
      </c>
      <c r="H58" s="77">
        <f>+E58+F58+G58</f>
        <v>1</v>
      </c>
      <c r="I58" s="76"/>
      <c r="J58" s="193">
        <v>1</v>
      </c>
      <c r="K58" s="194">
        <v>1</v>
      </c>
      <c r="L58" s="195">
        <v>5</v>
      </c>
      <c r="M58" s="75">
        <f>+E58+F58+G58+J58+K58+L58</f>
        <v>8</v>
      </c>
      <c r="N58" s="52"/>
      <c r="O58" s="191">
        <v>8</v>
      </c>
      <c r="P58" s="194">
        <v>4</v>
      </c>
      <c r="Q58" s="191">
        <v>10</v>
      </c>
      <c r="R58" s="77">
        <f>SUM(O58:Q58)</f>
        <v>22</v>
      </c>
      <c r="S58" s="52"/>
      <c r="T58" s="191">
        <v>3</v>
      </c>
      <c r="U58" s="194">
        <v>1</v>
      </c>
      <c r="V58" s="191">
        <v>5</v>
      </c>
      <c r="W58" s="77">
        <f>SUM(O58:Q58,T58:V58)</f>
        <v>31</v>
      </c>
      <c r="X58" s="50"/>
      <c r="Y58" s="51">
        <f>+E58+F58+G58+J58+K58+L58+O58+P58+Q58+T58+U58+V58</f>
        <v>39</v>
      </c>
      <c r="Z58" s="52"/>
    </row>
    <row r="59" spans="3:26" ht="15.75" thickBot="1" x14ac:dyDescent="0.3">
      <c r="C59" s="196"/>
      <c r="D59" s="197"/>
      <c r="E59" s="198"/>
      <c r="F59" s="74"/>
      <c r="G59" s="74"/>
      <c r="H59" s="142"/>
      <c r="I59" s="143"/>
      <c r="J59" s="74"/>
      <c r="K59" s="74"/>
      <c r="L59" s="74"/>
      <c r="M59" s="75"/>
      <c r="N59" s="144"/>
      <c r="O59" s="198"/>
      <c r="P59" s="108"/>
      <c r="Q59" s="108"/>
      <c r="R59" s="77"/>
      <c r="S59" s="145"/>
      <c r="T59" s="108"/>
      <c r="U59" s="108"/>
      <c r="V59" s="109"/>
      <c r="W59" s="77"/>
      <c r="X59" s="145"/>
      <c r="Y59" s="199"/>
      <c r="Z59" s="200"/>
    </row>
  </sheetData>
  <mergeCells count="108">
    <mergeCell ref="C57:C58"/>
    <mergeCell ref="I57:I58"/>
    <mergeCell ref="N57:N58"/>
    <mergeCell ref="S57:S58"/>
    <mergeCell ref="X57:X58"/>
    <mergeCell ref="Z57:Z58"/>
    <mergeCell ref="C54:C55"/>
    <mergeCell ref="I54:I55"/>
    <mergeCell ref="N54:N55"/>
    <mergeCell ref="S54:S55"/>
    <mergeCell ref="X54:X55"/>
    <mergeCell ref="Z54:Z55"/>
    <mergeCell ref="C51:C52"/>
    <mergeCell ref="I51:I52"/>
    <mergeCell ref="N51:N52"/>
    <mergeCell ref="S51:S52"/>
    <mergeCell ref="X51:X52"/>
    <mergeCell ref="Z51:Z52"/>
    <mergeCell ref="Z45:Z46"/>
    <mergeCell ref="I48:I49"/>
    <mergeCell ref="N48:N49"/>
    <mergeCell ref="S48:S49"/>
    <mergeCell ref="X48:X49"/>
    <mergeCell ref="Z48:Z49"/>
    <mergeCell ref="C42:C49"/>
    <mergeCell ref="I42:I43"/>
    <mergeCell ref="N42:N43"/>
    <mergeCell ref="S42:S43"/>
    <mergeCell ref="X42:X43"/>
    <mergeCell ref="Z42:Z43"/>
    <mergeCell ref="I45:I46"/>
    <mergeCell ref="N45:N46"/>
    <mergeCell ref="S45:S46"/>
    <mergeCell ref="X45:X46"/>
    <mergeCell ref="Z36:Z37"/>
    <mergeCell ref="I39:I40"/>
    <mergeCell ref="N39:N40"/>
    <mergeCell ref="S39:S40"/>
    <mergeCell ref="X39:X40"/>
    <mergeCell ref="Z39:Z40"/>
    <mergeCell ref="C33:C40"/>
    <mergeCell ref="I33:I34"/>
    <mergeCell ref="N33:N34"/>
    <mergeCell ref="S33:S34"/>
    <mergeCell ref="X33:X34"/>
    <mergeCell ref="Z33:Z34"/>
    <mergeCell ref="I36:I37"/>
    <mergeCell ref="N36:N37"/>
    <mergeCell ref="S36:S37"/>
    <mergeCell ref="X36:X37"/>
    <mergeCell ref="Z27:Z28"/>
    <mergeCell ref="I30:I31"/>
    <mergeCell ref="N30:N31"/>
    <mergeCell ref="S30:S31"/>
    <mergeCell ref="X30:X31"/>
    <mergeCell ref="Z30:Z31"/>
    <mergeCell ref="C24:C31"/>
    <mergeCell ref="I24:I25"/>
    <mergeCell ref="N24:N25"/>
    <mergeCell ref="S24:S25"/>
    <mergeCell ref="X24:X25"/>
    <mergeCell ref="Z24:Z25"/>
    <mergeCell ref="I27:I28"/>
    <mergeCell ref="N27:N28"/>
    <mergeCell ref="S27:S28"/>
    <mergeCell ref="X27:X28"/>
    <mergeCell ref="Z18:Z19"/>
    <mergeCell ref="I21:I22"/>
    <mergeCell ref="N21:N22"/>
    <mergeCell ref="S21:S22"/>
    <mergeCell ref="X21:X22"/>
    <mergeCell ref="Z21:Z22"/>
    <mergeCell ref="I15:I16"/>
    <mergeCell ref="N15:N16"/>
    <mergeCell ref="S15:S16"/>
    <mergeCell ref="X15:X16"/>
    <mergeCell ref="Z15:Z16"/>
    <mergeCell ref="C18:C22"/>
    <mergeCell ref="I18:I19"/>
    <mergeCell ref="N18:N19"/>
    <mergeCell ref="S18:S19"/>
    <mergeCell ref="X18:X19"/>
    <mergeCell ref="Z9:Z10"/>
    <mergeCell ref="I12:I13"/>
    <mergeCell ref="N12:N13"/>
    <mergeCell ref="S12:S13"/>
    <mergeCell ref="X12:X13"/>
    <mergeCell ref="Z12:Z13"/>
    <mergeCell ref="C6:C16"/>
    <mergeCell ref="I6:I7"/>
    <mergeCell ref="N6:N7"/>
    <mergeCell ref="S6:S7"/>
    <mergeCell ref="X6:X7"/>
    <mergeCell ref="Z6:Z7"/>
    <mergeCell ref="I9:I10"/>
    <mergeCell ref="N9:N10"/>
    <mergeCell ref="S9:S10"/>
    <mergeCell ref="X9:X10"/>
    <mergeCell ref="C2:Z2"/>
    <mergeCell ref="D4:D5"/>
    <mergeCell ref="E4:L4"/>
    <mergeCell ref="M4:M5"/>
    <mergeCell ref="N4:N5"/>
    <mergeCell ref="O4:V4"/>
    <mergeCell ref="W4:W5"/>
    <mergeCell ref="X4:X5"/>
    <mergeCell ref="Y4:Y5"/>
    <mergeCell ref="Z4:Z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2018-04-18T20:51:35Z</dcterms:modified>
</cp:coreProperties>
</file>